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64011"/>
  <mc:AlternateContent xmlns:mc="http://schemas.openxmlformats.org/markup-compatibility/2006">
    <mc:Choice Requires="x15">
      <x15ac:absPath xmlns:x15ac="http://schemas.microsoft.com/office/spreadsheetml/2010/11/ac" url="d:\Users\DDC\Desktop\통계\2019년\2019년 노인등록통계\완료\"/>
    </mc:Choice>
  </mc:AlternateContent>
  <bookViews>
    <workbookView xWindow="0" yWindow="0" windowWidth="5760" windowHeight="10140" tabRatio="681"/>
  </bookViews>
  <sheets>
    <sheet name="#목차" sheetId="108" r:id="rId1"/>
    <sheet name="1_1" sheetId="119" r:id="rId2"/>
    <sheet name="1_2" sheetId="120" r:id="rId3"/>
    <sheet name="1_3" sheetId="121" r:id="rId4"/>
    <sheet name="1_4" sheetId="174" r:id="rId5"/>
    <sheet name="1_5" sheetId="122" r:id="rId6"/>
    <sheet name="1_6" sheetId="175" r:id="rId7"/>
    <sheet name="1_7" sheetId="176" r:id="rId8"/>
    <sheet name="1_8" sheetId="141" r:id="rId9"/>
    <sheet name="1_9" sheetId="142" r:id="rId10"/>
    <sheet name="1_10" sheetId="143" r:id="rId11"/>
    <sheet name="2_1" sheetId="177" r:id="rId12"/>
    <sheet name="2_2" sheetId="178" r:id="rId13"/>
    <sheet name="2_3" sheetId="179" r:id="rId14"/>
    <sheet name="2_4" sheetId="180" r:id="rId15"/>
    <sheet name="2_5" sheetId="181" r:id="rId16"/>
    <sheet name="3_1" sheetId="109" r:id="rId17"/>
    <sheet name="3_2" sheetId="110" r:id="rId18"/>
    <sheet name="3_3" sheetId="111" r:id="rId19"/>
    <sheet name="3_4" sheetId="112" r:id="rId20"/>
    <sheet name="3_5" sheetId="113" r:id="rId21"/>
    <sheet name="3_6" sheetId="114" r:id="rId22"/>
    <sheet name="3_7" sheetId="115" r:id="rId23"/>
    <sheet name="3_8" sheetId="116" r:id="rId24"/>
    <sheet name="3-9" sheetId="117" r:id="rId25"/>
    <sheet name="3-10" sheetId="118" r:id="rId26"/>
    <sheet name="3_11" sheetId="182" r:id="rId27"/>
    <sheet name="4_1" sheetId="183" r:id="rId28"/>
    <sheet name="4_2" sheetId="184" r:id="rId29"/>
    <sheet name="4_3" sheetId="185" r:id="rId30"/>
    <sheet name="4_4" sheetId="186" r:id="rId31"/>
    <sheet name="4_5" sheetId="187" r:id="rId32"/>
    <sheet name="5_1" sheetId="144" r:id="rId33"/>
    <sheet name="5_2" sheetId="145" r:id="rId34"/>
    <sheet name="5_3" sheetId="146" r:id="rId35"/>
    <sheet name="5_4" sheetId="147" r:id="rId36"/>
    <sheet name="5_5" sheetId="148" r:id="rId37"/>
    <sheet name="5_6" sheetId="149" r:id="rId38"/>
    <sheet name="5_7" sheetId="150" r:id="rId39"/>
    <sheet name="5_8" sheetId="151" r:id="rId40"/>
    <sheet name="5_9" sheetId="152" r:id="rId41"/>
    <sheet name="6_1" sheetId="188" r:id="rId42"/>
    <sheet name="6_2" sheetId="153" r:id="rId43"/>
    <sheet name="6_3" sheetId="154" r:id="rId44"/>
    <sheet name="6_4" sheetId="155" r:id="rId45"/>
    <sheet name="6_5" sheetId="124" r:id="rId46"/>
    <sheet name="6_6" sheetId="125" r:id="rId47"/>
    <sheet name="6-7" sheetId="126" r:id="rId48"/>
    <sheet name="6-8" sheetId="127" r:id="rId49"/>
    <sheet name="7_1" sheetId="189" r:id="rId50"/>
    <sheet name="7_2" sheetId="190" r:id="rId51"/>
    <sheet name="7_3" sheetId="158" r:id="rId52"/>
    <sheet name="7_4" sheetId="159" r:id="rId53"/>
    <sheet name="7_5" sheetId="134" r:id="rId54"/>
    <sheet name="7_6" sheetId="135" r:id="rId55"/>
    <sheet name="7_7_1" sheetId="136" r:id="rId56"/>
    <sheet name="7_7_2" sheetId="137" r:id="rId57"/>
    <sheet name="7_8_1" sheetId="138" r:id="rId58"/>
    <sheet name="7_8_2" sheetId="139" r:id="rId59"/>
    <sheet name="7_9" sheetId="140" r:id="rId60"/>
    <sheet name="8_1" sheetId="123" r:id="rId61"/>
    <sheet name="8_2" sheetId="160" r:id="rId62"/>
    <sheet name="8_3" sheetId="161" r:id="rId63"/>
    <sheet name="8_4" sheetId="162" r:id="rId64"/>
    <sheet name="8_5" sheetId="163" r:id="rId65"/>
    <sheet name="8_6" sheetId="164" r:id="rId66"/>
    <sheet name="8_7" sheetId="165" r:id="rId67"/>
    <sheet name="8_8" sheetId="166" r:id="rId68"/>
    <sheet name="8_9" sheetId="167" r:id="rId69"/>
    <sheet name="8_10" sheetId="168" r:id="rId70"/>
    <sheet name="8_11" sheetId="169" r:id="rId71"/>
    <sheet name="8_12" sheetId="170" r:id="rId72"/>
    <sheet name="8_13" sheetId="171" r:id="rId73"/>
    <sheet name="8_14" sheetId="172" r:id="rId74"/>
    <sheet name="8_15" sheetId="173" r:id="rId75"/>
    <sheet name="9_1" sheetId="128" r:id="rId76"/>
    <sheet name="9_2" sheetId="129" r:id="rId77"/>
    <sheet name="9_3" sheetId="130" r:id="rId78"/>
    <sheet name="9_4" sheetId="131" r:id="rId79"/>
    <sheet name="9_5" sheetId="132" r:id="rId80"/>
    <sheet name="9_6" sheetId="133" r:id="rId81"/>
  </sheets>
  <definedNames>
    <definedName name="_xlnm._FilterDatabase" localSheetId="10" hidden="1">'1_10'!#REF!</definedName>
    <definedName name="_xlnm._FilterDatabase" localSheetId="27" hidden="1">'4_1'!$B$1:$O$17</definedName>
    <definedName name="_xlnm._FilterDatabase" localSheetId="39" hidden="1">'5_8'!$S$4:$T$16</definedName>
    <definedName name="_xlnm._FilterDatabase" localSheetId="69" hidden="1">'8_10'!$AS$1:$AT$35</definedName>
    <definedName name="ak" localSheetId="4">#REF!</definedName>
    <definedName name="ak" localSheetId="6">#REF!</definedName>
    <definedName name="ak" localSheetId="7">#REF!</definedName>
    <definedName name="ak" localSheetId="9">#REF!</definedName>
    <definedName name="ak" localSheetId="12">#REF!</definedName>
    <definedName name="ak" localSheetId="14">#REF!</definedName>
    <definedName name="ak" localSheetId="15">#REF!</definedName>
    <definedName name="ak" localSheetId="26">#REF!</definedName>
    <definedName name="ak" localSheetId="19">#REF!</definedName>
    <definedName name="ak" localSheetId="20">#REF!</definedName>
    <definedName name="ak" localSheetId="21">#REF!</definedName>
    <definedName name="ak" localSheetId="22">#REF!</definedName>
    <definedName name="ak" localSheetId="25">#REF!</definedName>
    <definedName name="ak" localSheetId="32">#REF!</definedName>
    <definedName name="ak" localSheetId="34">#REF!</definedName>
    <definedName name="ak" localSheetId="41">#REF!</definedName>
    <definedName name="ak" localSheetId="42">#REF!</definedName>
    <definedName name="ak" localSheetId="43">#REF!</definedName>
    <definedName name="ak" localSheetId="44">#REF!</definedName>
    <definedName name="ak" localSheetId="46">#REF!</definedName>
    <definedName name="ak" localSheetId="53">#REF!</definedName>
    <definedName name="ak" localSheetId="55">#REF!</definedName>
    <definedName name="ak" localSheetId="57">#REF!</definedName>
    <definedName name="ak" localSheetId="58">#REF!</definedName>
    <definedName name="ak" localSheetId="59">#REF!</definedName>
    <definedName name="ak" localSheetId="60">#REF!</definedName>
    <definedName name="ak" localSheetId="72">#REF!</definedName>
    <definedName name="ak" localSheetId="73">#REF!</definedName>
    <definedName name="ak" localSheetId="74">#REF!</definedName>
    <definedName name="ak" localSheetId="61">#REF!</definedName>
    <definedName name="ak" localSheetId="62">#REF!</definedName>
    <definedName name="ak" localSheetId="63">#REF!</definedName>
    <definedName name="ak" localSheetId="67">#REF!</definedName>
    <definedName name="ak" localSheetId="78">#REF!</definedName>
    <definedName name="ak" localSheetId="79">#REF!</definedName>
    <definedName name="ak" localSheetId="80">#REF!</definedName>
    <definedName name="ak">#REF!</definedName>
    <definedName name="ck" localSheetId="4">#REF!</definedName>
    <definedName name="ck" localSheetId="6">#REF!</definedName>
    <definedName name="ck" localSheetId="7">#REF!</definedName>
    <definedName name="ck" localSheetId="9">#REF!</definedName>
    <definedName name="ck" localSheetId="12">#REF!</definedName>
    <definedName name="ck" localSheetId="14">#REF!</definedName>
    <definedName name="ck" localSheetId="15">#REF!</definedName>
    <definedName name="ck" localSheetId="26">#REF!</definedName>
    <definedName name="ck" localSheetId="19">#REF!</definedName>
    <definedName name="ck" localSheetId="20">#REF!</definedName>
    <definedName name="ck" localSheetId="21">#REF!</definedName>
    <definedName name="ck" localSheetId="22">#REF!</definedName>
    <definedName name="ck" localSheetId="25">#REF!</definedName>
    <definedName name="ck" localSheetId="32">#REF!</definedName>
    <definedName name="ck" localSheetId="34">#REF!</definedName>
    <definedName name="ck" localSheetId="41">#REF!</definedName>
    <definedName name="ck" localSheetId="42">#REF!</definedName>
    <definedName name="ck" localSheetId="43">#REF!</definedName>
    <definedName name="ck" localSheetId="44">#REF!</definedName>
    <definedName name="ck" localSheetId="46">#REF!</definedName>
    <definedName name="ck" localSheetId="53">#REF!</definedName>
    <definedName name="ck" localSheetId="55">#REF!</definedName>
    <definedName name="ck" localSheetId="57">#REF!</definedName>
    <definedName name="ck" localSheetId="58">#REF!</definedName>
    <definedName name="ck" localSheetId="59">#REF!</definedName>
    <definedName name="ck" localSheetId="60">#REF!</definedName>
    <definedName name="ck" localSheetId="72">#REF!</definedName>
    <definedName name="ck" localSheetId="73">#REF!</definedName>
    <definedName name="ck" localSheetId="74">#REF!</definedName>
    <definedName name="ck" localSheetId="61">#REF!</definedName>
    <definedName name="ck" localSheetId="62">#REF!</definedName>
    <definedName name="ck" localSheetId="63">#REF!</definedName>
    <definedName name="ck" localSheetId="67">#REF!</definedName>
    <definedName name="ck" localSheetId="78">#REF!</definedName>
    <definedName name="ck" localSheetId="79">#REF!</definedName>
    <definedName name="ck" localSheetId="80">#REF!</definedName>
    <definedName name="ck">#REF!</definedName>
    <definedName name="df" localSheetId="32">#REF!</definedName>
    <definedName name="df">#REF!</definedName>
    <definedName name="djWJfkrh" localSheetId="32">#REF!</definedName>
    <definedName name="djWJfkrh">#REF!</definedName>
    <definedName name="dk" localSheetId="4">#REF!</definedName>
    <definedName name="dk" localSheetId="6">#REF!</definedName>
    <definedName name="dk" localSheetId="7">#REF!</definedName>
    <definedName name="dk" localSheetId="9">#REF!</definedName>
    <definedName name="dk" localSheetId="12">#REF!</definedName>
    <definedName name="dk" localSheetId="14">#REF!</definedName>
    <definedName name="dk" localSheetId="15">#REF!</definedName>
    <definedName name="dk" localSheetId="26">#REF!</definedName>
    <definedName name="dk" localSheetId="19">#REF!</definedName>
    <definedName name="dk" localSheetId="20">#REF!</definedName>
    <definedName name="dk" localSheetId="21">#REF!</definedName>
    <definedName name="dk" localSheetId="22">#REF!</definedName>
    <definedName name="dk" localSheetId="25">#REF!</definedName>
    <definedName name="dk" localSheetId="32">#REF!</definedName>
    <definedName name="dk" localSheetId="34">#REF!</definedName>
    <definedName name="dk" localSheetId="41">#REF!</definedName>
    <definedName name="dk" localSheetId="42">#REF!</definedName>
    <definedName name="dk" localSheetId="43">#REF!</definedName>
    <definedName name="dk" localSheetId="44">#REF!</definedName>
    <definedName name="dk" localSheetId="46">#REF!</definedName>
    <definedName name="dk" localSheetId="53">#REF!</definedName>
    <definedName name="dk" localSheetId="55">#REF!</definedName>
    <definedName name="dk" localSheetId="57">#REF!</definedName>
    <definedName name="dk" localSheetId="58">#REF!</definedName>
    <definedName name="dk" localSheetId="59">#REF!</definedName>
    <definedName name="dk" localSheetId="60">#REF!</definedName>
    <definedName name="dk" localSheetId="72">#REF!</definedName>
    <definedName name="dk" localSheetId="73">#REF!</definedName>
    <definedName name="dk" localSheetId="74">#REF!</definedName>
    <definedName name="dk" localSheetId="61">#REF!</definedName>
    <definedName name="dk" localSheetId="62">#REF!</definedName>
    <definedName name="dk" localSheetId="63">#REF!</definedName>
    <definedName name="dk" localSheetId="67">#REF!</definedName>
    <definedName name="dk" localSheetId="78">#REF!</definedName>
    <definedName name="dk" localSheetId="79">#REF!</definedName>
    <definedName name="dk" localSheetId="80">#REF!</definedName>
    <definedName name="dk">#REF!</definedName>
    <definedName name="ek" localSheetId="4">#REF!</definedName>
    <definedName name="ek" localSheetId="6">#REF!</definedName>
    <definedName name="ek" localSheetId="7">#REF!</definedName>
    <definedName name="ek" localSheetId="9">#REF!</definedName>
    <definedName name="ek" localSheetId="12">#REF!</definedName>
    <definedName name="ek" localSheetId="14">#REF!</definedName>
    <definedName name="ek" localSheetId="15">#REF!</definedName>
    <definedName name="ek" localSheetId="26">#REF!</definedName>
    <definedName name="ek" localSheetId="19">#REF!</definedName>
    <definedName name="ek" localSheetId="20">#REF!</definedName>
    <definedName name="ek" localSheetId="21">#REF!</definedName>
    <definedName name="ek" localSheetId="22">#REF!</definedName>
    <definedName name="ek" localSheetId="25">#REF!</definedName>
    <definedName name="ek" localSheetId="32">#REF!</definedName>
    <definedName name="ek" localSheetId="34">#REF!</definedName>
    <definedName name="ek" localSheetId="41">#REF!</definedName>
    <definedName name="ek" localSheetId="42">#REF!</definedName>
    <definedName name="ek" localSheetId="43">#REF!</definedName>
    <definedName name="ek" localSheetId="44">#REF!</definedName>
    <definedName name="ek" localSheetId="46">#REF!</definedName>
    <definedName name="ek" localSheetId="53">#REF!</definedName>
    <definedName name="ek" localSheetId="55">#REF!</definedName>
    <definedName name="ek" localSheetId="57">#REF!</definedName>
    <definedName name="ek" localSheetId="58">#REF!</definedName>
    <definedName name="ek" localSheetId="59">#REF!</definedName>
    <definedName name="ek" localSheetId="60">#REF!</definedName>
    <definedName name="ek" localSheetId="72">#REF!</definedName>
    <definedName name="ek" localSheetId="73">#REF!</definedName>
    <definedName name="ek" localSheetId="74">#REF!</definedName>
    <definedName name="ek" localSheetId="61">#REF!</definedName>
    <definedName name="ek" localSheetId="62">#REF!</definedName>
    <definedName name="ek" localSheetId="63">#REF!</definedName>
    <definedName name="ek" localSheetId="67">#REF!</definedName>
    <definedName name="ek" localSheetId="78">#REF!</definedName>
    <definedName name="ek" localSheetId="79">#REF!</definedName>
    <definedName name="ek" localSheetId="80">#REF!</definedName>
    <definedName name="ek">#REF!</definedName>
    <definedName name="er" localSheetId="32">#REF!</definedName>
    <definedName name="er">#REF!</definedName>
    <definedName name="fk" localSheetId="4">#REF!</definedName>
    <definedName name="fk" localSheetId="6">#REF!</definedName>
    <definedName name="fk" localSheetId="7">#REF!</definedName>
    <definedName name="fk" localSheetId="9">#REF!</definedName>
    <definedName name="fk" localSheetId="12">#REF!</definedName>
    <definedName name="fk" localSheetId="14">#REF!</definedName>
    <definedName name="fk" localSheetId="15">#REF!</definedName>
    <definedName name="fk" localSheetId="26">#REF!</definedName>
    <definedName name="fk" localSheetId="19">#REF!</definedName>
    <definedName name="fk" localSheetId="20">#REF!</definedName>
    <definedName name="fk" localSheetId="21">#REF!</definedName>
    <definedName name="fk" localSheetId="22">#REF!</definedName>
    <definedName name="fk" localSheetId="25">#REF!</definedName>
    <definedName name="fk" localSheetId="32">#REF!</definedName>
    <definedName name="fk" localSheetId="34">#REF!</definedName>
    <definedName name="fk" localSheetId="41">#REF!</definedName>
    <definedName name="fk" localSheetId="42">#REF!</definedName>
    <definedName name="fk" localSheetId="43">#REF!</definedName>
    <definedName name="fk" localSheetId="44">#REF!</definedName>
    <definedName name="fk" localSheetId="46">#REF!</definedName>
    <definedName name="fk" localSheetId="53">#REF!</definedName>
    <definedName name="fk" localSheetId="55">#REF!</definedName>
    <definedName name="fk" localSheetId="57">#REF!</definedName>
    <definedName name="fk" localSheetId="58">#REF!</definedName>
    <definedName name="fk" localSheetId="59">#REF!</definedName>
    <definedName name="fk" localSheetId="60">#REF!</definedName>
    <definedName name="fk" localSheetId="72">#REF!</definedName>
    <definedName name="fk" localSheetId="73">#REF!</definedName>
    <definedName name="fk" localSheetId="74">#REF!</definedName>
    <definedName name="fk" localSheetId="61">#REF!</definedName>
    <definedName name="fk" localSheetId="62">#REF!</definedName>
    <definedName name="fk" localSheetId="63">#REF!</definedName>
    <definedName name="fk" localSheetId="67">#REF!</definedName>
    <definedName name="fk" localSheetId="78">#REF!</definedName>
    <definedName name="fk" localSheetId="79">#REF!</definedName>
    <definedName name="fk" localSheetId="80">#REF!</definedName>
    <definedName name="fk">#REF!</definedName>
    <definedName name="iokio" localSheetId="32">#REF!</definedName>
    <definedName name="iokio">#REF!</definedName>
    <definedName name="_xlnm.Print_Area" localSheetId="1">'1_1'!$B$1:$AA$17</definedName>
    <definedName name="_xlnm.Print_Area" localSheetId="10">'1_10'!$B$1:$AA$18</definedName>
    <definedName name="_xlnm.Print_Area" localSheetId="2">'1_2'!$A$1:$J$23</definedName>
    <definedName name="_xlnm.Print_Area" localSheetId="3">'1_3'!$B$1:$P$18</definedName>
    <definedName name="_xlnm.Print_Area" localSheetId="4">'1_4'!$A$1:$N$18</definedName>
    <definedName name="_xlnm.Print_Area" localSheetId="5">'1_5'!$B$1:$K$31</definedName>
    <definedName name="_xlnm.Print_Area" localSheetId="6">'1_6'!$A$1:$P$24</definedName>
    <definedName name="_xlnm.Print_Area" localSheetId="7">'1_7'!$A$1:$P$14</definedName>
    <definedName name="_xlnm.Print_Area" localSheetId="8">'1_8'!$A$1:$O$14</definedName>
    <definedName name="_xlnm.Print_Area" localSheetId="9">'1_9'!$A$1:$O$19</definedName>
    <definedName name="_xlnm.Print_Area" localSheetId="11">'2_1'!$A$1:$K$26</definedName>
    <definedName name="_xlnm.Print_Area" localSheetId="12">'2_2'!$A$1:$J$18</definedName>
    <definedName name="_xlnm.Print_Area" localSheetId="13">'2_3'!$A$1:$K$27</definedName>
    <definedName name="_xlnm.Print_Area" localSheetId="14">'2_4'!$A$1:$P$25</definedName>
    <definedName name="_xlnm.Print_Area" localSheetId="15">'2_5'!$A$1:$P$16</definedName>
    <definedName name="_xlnm.Print_Area" localSheetId="16">'3_1'!$B$1:$K$26</definedName>
    <definedName name="_xlnm.Print_Area" localSheetId="26">'3_11'!$B$1:$K$28</definedName>
    <definedName name="_xlnm.Print_Area" localSheetId="17">'3_2'!$B$1:$L$29</definedName>
    <definedName name="_xlnm.Print_Area" localSheetId="18">'3_3'!$A$1:$S$27</definedName>
    <definedName name="_xlnm.Print_Area" localSheetId="19">'3_4'!$B$1:$L$25</definedName>
    <definedName name="_xlnm.Print_Area" localSheetId="20">'3_5'!$A$1:$L$27</definedName>
    <definedName name="_xlnm.Print_Area" localSheetId="21">'3_6'!$A$1:$S$27</definedName>
    <definedName name="_xlnm.Print_Area" localSheetId="25">'3-10'!$A$1:$K$26</definedName>
    <definedName name="_xlnm.Print_Area" localSheetId="24">'3-9'!$A$1:$I$26</definedName>
    <definedName name="_xlnm.Print_Area" localSheetId="27">'4_1'!$B$1:$O$18</definedName>
    <definedName name="_xlnm.Print_Area" localSheetId="28">'4_2'!$B$1:$L$14</definedName>
    <definedName name="_xlnm.Print_Area" localSheetId="29">'4_3'!$A$1:$N$12</definedName>
    <definedName name="_xlnm.Print_Area" localSheetId="30">'4_4'!$A$1:$H$14</definedName>
    <definedName name="_xlnm.Print_Area" localSheetId="31">'4_5'!$A$1:$M$12</definedName>
    <definedName name="_xlnm.Print_Area" localSheetId="32">'5_1'!$A$1:$O$18</definedName>
    <definedName name="_xlnm.Print_Area" localSheetId="33">'5_2'!$A$1:$R$17</definedName>
    <definedName name="_xlnm.Print_Area" localSheetId="34">'5_3'!$B$1:$T$31</definedName>
    <definedName name="_xlnm.Print_Area" localSheetId="35">'5_4'!$B$1:$I$31</definedName>
    <definedName name="_xlnm.Print_Area" localSheetId="36">'5_5'!$B$1:$P$23</definedName>
    <definedName name="_xlnm.Print_Area" localSheetId="37">'5_6'!$B$1:$O$23</definedName>
    <definedName name="_xlnm.Print_Area" localSheetId="38">'5_7'!$B$1:$I$32</definedName>
    <definedName name="_xlnm.Print_Area" localSheetId="39">'5_8'!$B$1:$O$23</definedName>
    <definedName name="_xlnm.Print_Area" localSheetId="40">'5_9'!$B$1:$P$25</definedName>
    <definedName name="_xlnm.Print_Area" localSheetId="41">'6_1'!$A$1:$F$23</definedName>
    <definedName name="_xlnm.Print_Area" localSheetId="42">'6_2'!$A$1:$L$14</definedName>
    <definedName name="_xlnm.Print_Area" localSheetId="43">'6_3'!$B$1:$M$14</definedName>
    <definedName name="_xlnm.Print_Area" localSheetId="44">'6_4'!$B$1:$S$16</definedName>
    <definedName name="_xlnm.Print_Area" localSheetId="45">'6_5'!$A$1:$L$18</definedName>
    <definedName name="_xlnm.Print_Area" localSheetId="46">'6_6'!$A$1:$T$19</definedName>
    <definedName name="_xlnm.Print_Area" localSheetId="49">'7_1'!$B$1:$I$11</definedName>
    <definedName name="_xlnm.Print_Area" localSheetId="50">'7_2'!$B$1:$J$11</definedName>
    <definedName name="_xlnm.Print_Area" localSheetId="51">'7_3'!$A$1:$K$8</definedName>
    <definedName name="_xlnm.Print_Area" localSheetId="52">'7_4'!$B$1:$L$9</definedName>
    <definedName name="_xlnm.Print_Area" localSheetId="53">'7_5'!$B$1:$P$16</definedName>
    <definedName name="_xlnm.Print_Area" localSheetId="54">'7_6'!$B$1:$M$11</definedName>
    <definedName name="_xlnm.Print_Area" localSheetId="55">'7_7_1'!$B$1:$N$15</definedName>
    <definedName name="_xlnm.Print_Area" localSheetId="56">'7_7_2'!$A$1:$O$19</definedName>
    <definedName name="_xlnm.Print_Area" localSheetId="57">'7_8_1'!$B$1:$Q$18</definedName>
    <definedName name="_xlnm.Print_Area" localSheetId="58">'7_8_2'!$B$1:$R$21</definedName>
    <definedName name="_xlnm.Print_Area" localSheetId="59">'7_9'!$B$1:$K$12</definedName>
    <definedName name="_xlnm.Print_Area" localSheetId="60">'8_1'!$A$1:$L$35</definedName>
    <definedName name="_xlnm.Print_Area" localSheetId="69">'8_10'!$A$1:$M$23</definedName>
    <definedName name="_xlnm.Print_Area" localSheetId="70">'8_11'!$B$1:$X$12</definedName>
    <definedName name="_xlnm.Print_Area" localSheetId="71">'8_12'!$B$1:$K$27</definedName>
    <definedName name="_xlnm.Print_Area" localSheetId="72">'8_13'!$B$1:$L$12</definedName>
    <definedName name="_xlnm.Print_Area" localSheetId="73">'8_14'!$B$1:$M$2</definedName>
    <definedName name="_xlnm.Print_Area" localSheetId="74">'8_15'!$B$1:$M$2</definedName>
    <definedName name="_xlnm.Print_Area" localSheetId="61">'8_2'!$B$1:$Y$12</definedName>
    <definedName name="_xlnm.Print_Area" localSheetId="62">'8_3'!$A$1:$O$27</definedName>
    <definedName name="_xlnm.Print_Area" localSheetId="63">'8_4'!$B$1:$Y$21</definedName>
    <definedName name="_xlnm.Print_Area" localSheetId="65">'8_6'!$B$1:$S$18</definedName>
    <definedName name="_xlnm.Print_Area" localSheetId="66">'8_7'!$A$1:$Q$22</definedName>
    <definedName name="_xlnm.Print_Area" localSheetId="67">'8_8'!$B$1:$G$22</definedName>
    <definedName name="_xlnm.Print_Area" localSheetId="68">'8_9'!$B$1:$Q$22</definedName>
    <definedName name="_xlnm.Print_Area" localSheetId="75">'9_1'!$A$1:$H$19</definedName>
    <definedName name="_xlnm.Print_Area" localSheetId="76">'9_2'!$A$1:$H$19</definedName>
    <definedName name="_xlnm.Print_Area" localSheetId="77">'9_3'!$A$1:$M$25</definedName>
    <definedName name="_xlnm.Print_Area" localSheetId="78">'9_4'!$A$1:$M$2</definedName>
    <definedName name="_xlnm.Print_Area" localSheetId="79">'9_5'!$A$1:$M$2</definedName>
    <definedName name="_xlnm.Print_Area" localSheetId="80">'9_6'!$A$1:$M$2</definedName>
    <definedName name="qk" localSheetId="4">#REF!</definedName>
    <definedName name="qk" localSheetId="6">#REF!</definedName>
    <definedName name="qk" localSheetId="7">#REF!</definedName>
    <definedName name="qk" localSheetId="9">#REF!</definedName>
    <definedName name="qk" localSheetId="12">#REF!</definedName>
    <definedName name="qk" localSheetId="14">#REF!</definedName>
    <definedName name="qk" localSheetId="15">#REF!</definedName>
    <definedName name="qk" localSheetId="26">#REF!</definedName>
    <definedName name="qk" localSheetId="19">#REF!</definedName>
    <definedName name="qk" localSheetId="20">#REF!</definedName>
    <definedName name="qk" localSheetId="21">#REF!</definedName>
    <definedName name="qk" localSheetId="22">#REF!</definedName>
    <definedName name="qk" localSheetId="25">#REF!</definedName>
    <definedName name="qk" localSheetId="32">#REF!</definedName>
    <definedName name="qk" localSheetId="34">#REF!</definedName>
    <definedName name="qk" localSheetId="41">#REF!</definedName>
    <definedName name="qk" localSheetId="42">#REF!</definedName>
    <definedName name="qk" localSheetId="43">#REF!</definedName>
    <definedName name="qk" localSheetId="44">#REF!</definedName>
    <definedName name="qk" localSheetId="46">#REF!</definedName>
    <definedName name="qk" localSheetId="53">#REF!</definedName>
    <definedName name="qk" localSheetId="55">#REF!</definedName>
    <definedName name="qk" localSheetId="57">#REF!</definedName>
    <definedName name="qk" localSheetId="58">#REF!</definedName>
    <definedName name="qk" localSheetId="59">#REF!</definedName>
    <definedName name="qk" localSheetId="60">#REF!</definedName>
    <definedName name="qk" localSheetId="72">#REF!</definedName>
    <definedName name="qk" localSheetId="73">#REF!</definedName>
    <definedName name="qk" localSheetId="74">#REF!</definedName>
    <definedName name="qk" localSheetId="61">#REF!</definedName>
    <definedName name="qk" localSheetId="62">#REF!</definedName>
    <definedName name="qk" localSheetId="63">#REF!</definedName>
    <definedName name="qk" localSheetId="67">#REF!</definedName>
    <definedName name="qk" localSheetId="78">#REF!</definedName>
    <definedName name="qk" localSheetId="79">#REF!</definedName>
    <definedName name="qk" localSheetId="80">#REF!</definedName>
    <definedName name="qk">#REF!</definedName>
    <definedName name="re4jhjg" localSheetId="32">#REF!</definedName>
    <definedName name="re4jhjg">#REF!</definedName>
    <definedName name="rk" localSheetId="4">#REF!</definedName>
    <definedName name="rk" localSheetId="6">#REF!</definedName>
    <definedName name="rk" localSheetId="7">#REF!</definedName>
    <definedName name="rk" localSheetId="9">#REF!</definedName>
    <definedName name="rk" localSheetId="12">#REF!</definedName>
    <definedName name="rk" localSheetId="14">#REF!</definedName>
    <definedName name="rk" localSheetId="15">#REF!</definedName>
    <definedName name="rk" localSheetId="26">#REF!</definedName>
    <definedName name="rk" localSheetId="19">#REF!</definedName>
    <definedName name="rk" localSheetId="20">#REF!</definedName>
    <definedName name="rk" localSheetId="21">#REF!</definedName>
    <definedName name="rk" localSheetId="22">#REF!</definedName>
    <definedName name="rk" localSheetId="25">#REF!</definedName>
    <definedName name="rk" localSheetId="32">#REF!</definedName>
    <definedName name="rk" localSheetId="34">#REF!</definedName>
    <definedName name="rk" localSheetId="41">#REF!</definedName>
    <definedName name="rk" localSheetId="42">#REF!</definedName>
    <definedName name="rk" localSheetId="43">#REF!</definedName>
    <definedName name="rk" localSheetId="44">#REF!</definedName>
    <definedName name="rk" localSheetId="46">#REF!</definedName>
    <definedName name="rk" localSheetId="53">#REF!</definedName>
    <definedName name="rk" localSheetId="55">#REF!</definedName>
    <definedName name="rk" localSheetId="57">#REF!</definedName>
    <definedName name="rk" localSheetId="58">#REF!</definedName>
    <definedName name="rk" localSheetId="59">#REF!</definedName>
    <definedName name="rk" localSheetId="60">#REF!</definedName>
    <definedName name="rk" localSheetId="72">#REF!</definedName>
    <definedName name="rk" localSheetId="73">#REF!</definedName>
    <definedName name="rk" localSheetId="74">#REF!</definedName>
    <definedName name="rk" localSheetId="61">#REF!</definedName>
    <definedName name="rk" localSheetId="62">#REF!</definedName>
    <definedName name="rk" localSheetId="63">#REF!</definedName>
    <definedName name="rk" localSheetId="67">#REF!</definedName>
    <definedName name="rk" localSheetId="78">#REF!</definedName>
    <definedName name="rk" localSheetId="79">#REF!</definedName>
    <definedName name="rk" localSheetId="80">#REF!</definedName>
    <definedName name="rk">#REF!</definedName>
    <definedName name="rp" localSheetId="4">#REF!</definedName>
    <definedName name="rp" localSheetId="6">#REF!</definedName>
    <definedName name="rp" localSheetId="7">#REF!</definedName>
    <definedName name="rp" localSheetId="9">#REF!</definedName>
    <definedName name="rp" localSheetId="12">#REF!</definedName>
    <definedName name="rp" localSheetId="14">#REF!</definedName>
    <definedName name="rp" localSheetId="15">#REF!</definedName>
    <definedName name="rp" localSheetId="26">#REF!</definedName>
    <definedName name="rp" localSheetId="19">#REF!</definedName>
    <definedName name="rp" localSheetId="20">#REF!</definedName>
    <definedName name="rp" localSheetId="21">#REF!</definedName>
    <definedName name="rp" localSheetId="22">#REF!</definedName>
    <definedName name="rp" localSheetId="25">#REF!</definedName>
    <definedName name="rp" localSheetId="32">#REF!</definedName>
    <definedName name="rp" localSheetId="34">#REF!</definedName>
    <definedName name="rp" localSheetId="41">#REF!</definedName>
    <definedName name="rp" localSheetId="42">#REF!</definedName>
    <definedName name="rp" localSheetId="43">#REF!</definedName>
    <definedName name="rp" localSheetId="44">#REF!</definedName>
    <definedName name="rp" localSheetId="46">#REF!</definedName>
    <definedName name="rp" localSheetId="53">#REF!</definedName>
    <definedName name="rp" localSheetId="55">#REF!</definedName>
    <definedName name="rp" localSheetId="57">#REF!</definedName>
    <definedName name="rp" localSheetId="58">#REF!</definedName>
    <definedName name="rp" localSheetId="59">#REF!</definedName>
    <definedName name="rp" localSheetId="60">#REF!</definedName>
    <definedName name="rp" localSheetId="72">#REF!</definedName>
    <definedName name="rp" localSheetId="73">#REF!</definedName>
    <definedName name="rp" localSheetId="74">#REF!</definedName>
    <definedName name="rp" localSheetId="61">#REF!</definedName>
    <definedName name="rp" localSheetId="62">#REF!</definedName>
    <definedName name="rp" localSheetId="63">#REF!</definedName>
    <definedName name="rp" localSheetId="67">#REF!</definedName>
    <definedName name="rp" localSheetId="78">#REF!</definedName>
    <definedName name="rp" localSheetId="79">#REF!</definedName>
    <definedName name="rp" localSheetId="80">#REF!</definedName>
    <definedName name="rp">#REF!</definedName>
    <definedName name="S04A" localSheetId="4">#REF!</definedName>
    <definedName name="S04A" localSheetId="6">#REF!</definedName>
    <definedName name="S04A" localSheetId="7">#REF!</definedName>
    <definedName name="S04A" localSheetId="9">#REF!</definedName>
    <definedName name="S04A" localSheetId="12">#REF!</definedName>
    <definedName name="S04A" localSheetId="14">#REF!</definedName>
    <definedName name="S04A" localSheetId="15">#REF!</definedName>
    <definedName name="S04A" localSheetId="26">#REF!</definedName>
    <definedName name="S04A" localSheetId="18">#REF!</definedName>
    <definedName name="S04A" localSheetId="19">#REF!</definedName>
    <definedName name="S04A" localSheetId="20">#REF!</definedName>
    <definedName name="S04A" localSheetId="21">#REF!</definedName>
    <definedName name="S04A" localSheetId="22">#REF!</definedName>
    <definedName name="S04A" localSheetId="23">#REF!</definedName>
    <definedName name="S04A" localSheetId="25">#REF!</definedName>
    <definedName name="S04A" localSheetId="32">#REF!</definedName>
    <definedName name="S04A" localSheetId="34">#REF!</definedName>
    <definedName name="S04A" localSheetId="41">#REF!</definedName>
    <definedName name="S04A" localSheetId="42">#REF!</definedName>
    <definedName name="S04A" localSheetId="43">#REF!</definedName>
    <definedName name="S04A" localSheetId="44">#REF!</definedName>
    <definedName name="S04A" localSheetId="46">#REF!</definedName>
    <definedName name="S04A" localSheetId="53">#REF!</definedName>
    <definedName name="S04A" localSheetId="55">#REF!</definedName>
    <definedName name="S04A" localSheetId="57">#REF!</definedName>
    <definedName name="S04A" localSheetId="58">#REF!</definedName>
    <definedName name="S04A" localSheetId="59">#REF!</definedName>
    <definedName name="S04A" localSheetId="60">#REF!</definedName>
    <definedName name="S04A" localSheetId="72">#REF!</definedName>
    <definedName name="S04A" localSheetId="73">#REF!</definedName>
    <definedName name="S04A" localSheetId="74">#REF!</definedName>
    <definedName name="S04A" localSheetId="61">#REF!</definedName>
    <definedName name="S04A" localSheetId="62">#REF!</definedName>
    <definedName name="S04A" localSheetId="63">#REF!</definedName>
    <definedName name="S04A" localSheetId="67">#REF!</definedName>
    <definedName name="S04A" localSheetId="78">#REF!</definedName>
    <definedName name="S04A" localSheetId="79">#REF!</definedName>
    <definedName name="S04A" localSheetId="80">#REF!</definedName>
    <definedName name="S04A">#REF!</definedName>
    <definedName name="sfaf" localSheetId="32">#REF!</definedName>
    <definedName name="sfaf">#REF!</definedName>
    <definedName name="sk" localSheetId="4">#REF!</definedName>
    <definedName name="sk" localSheetId="6">#REF!</definedName>
    <definedName name="sk" localSheetId="7">#REF!</definedName>
    <definedName name="sk" localSheetId="9">#REF!</definedName>
    <definedName name="sk" localSheetId="12">#REF!</definedName>
    <definedName name="sk" localSheetId="14">#REF!</definedName>
    <definedName name="sk" localSheetId="15">#REF!</definedName>
    <definedName name="sk" localSheetId="26">#REF!</definedName>
    <definedName name="sk" localSheetId="19">#REF!</definedName>
    <definedName name="sk" localSheetId="20">#REF!</definedName>
    <definedName name="sk" localSheetId="21">#REF!</definedName>
    <definedName name="sk" localSheetId="22">#REF!</definedName>
    <definedName name="sk" localSheetId="25">#REF!</definedName>
    <definedName name="sk" localSheetId="32">#REF!</definedName>
    <definedName name="sk" localSheetId="34">#REF!</definedName>
    <definedName name="sk" localSheetId="41">#REF!</definedName>
    <definedName name="sk" localSheetId="42">#REF!</definedName>
    <definedName name="sk" localSheetId="43">#REF!</definedName>
    <definedName name="sk" localSheetId="44">#REF!</definedName>
    <definedName name="sk" localSheetId="46">#REF!</definedName>
    <definedName name="sk" localSheetId="53">#REF!</definedName>
    <definedName name="sk" localSheetId="55">#REF!</definedName>
    <definedName name="sk" localSheetId="57">#REF!</definedName>
    <definedName name="sk" localSheetId="58">#REF!</definedName>
    <definedName name="sk" localSheetId="59">#REF!</definedName>
    <definedName name="sk" localSheetId="60">#REF!</definedName>
    <definedName name="sk" localSheetId="72">#REF!</definedName>
    <definedName name="sk" localSheetId="73">#REF!</definedName>
    <definedName name="sk" localSheetId="74">#REF!</definedName>
    <definedName name="sk" localSheetId="61">#REF!</definedName>
    <definedName name="sk" localSheetId="62">#REF!</definedName>
    <definedName name="sk" localSheetId="63">#REF!</definedName>
    <definedName name="sk" localSheetId="67">#REF!</definedName>
    <definedName name="sk" localSheetId="78">#REF!</definedName>
    <definedName name="sk" localSheetId="79">#REF!</definedName>
    <definedName name="sk" localSheetId="80">#REF!</definedName>
    <definedName name="sk">#REF!</definedName>
    <definedName name="tk" localSheetId="4">#REF!</definedName>
    <definedName name="tk" localSheetId="6">#REF!</definedName>
    <definedName name="tk" localSheetId="7">#REF!</definedName>
    <definedName name="tk" localSheetId="9">#REF!</definedName>
    <definedName name="tk" localSheetId="12">#REF!</definedName>
    <definedName name="tk" localSheetId="14">#REF!</definedName>
    <definedName name="tk" localSheetId="15">#REF!</definedName>
    <definedName name="tk" localSheetId="26">#REF!</definedName>
    <definedName name="tk" localSheetId="19">#REF!</definedName>
    <definedName name="tk" localSheetId="20">#REF!</definedName>
    <definedName name="tk" localSheetId="21">#REF!</definedName>
    <definedName name="tk" localSheetId="22">#REF!</definedName>
    <definedName name="tk" localSheetId="25">#REF!</definedName>
    <definedName name="tk" localSheetId="32">#REF!</definedName>
    <definedName name="tk" localSheetId="34">#REF!</definedName>
    <definedName name="tk" localSheetId="41">#REF!</definedName>
    <definedName name="tk" localSheetId="42">#REF!</definedName>
    <definedName name="tk" localSheetId="43">#REF!</definedName>
    <definedName name="tk" localSheetId="44">#REF!</definedName>
    <definedName name="tk" localSheetId="46">#REF!</definedName>
    <definedName name="tk" localSheetId="53">#REF!</definedName>
    <definedName name="tk" localSheetId="55">#REF!</definedName>
    <definedName name="tk" localSheetId="57">#REF!</definedName>
    <definedName name="tk" localSheetId="58">#REF!</definedName>
    <definedName name="tk" localSheetId="59">#REF!</definedName>
    <definedName name="tk" localSheetId="60">#REF!</definedName>
    <definedName name="tk" localSheetId="72">#REF!</definedName>
    <definedName name="tk" localSheetId="73">#REF!</definedName>
    <definedName name="tk" localSheetId="74">#REF!</definedName>
    <definedName name="tk" localSheetId="61">#REF!</definedName>
    <definedName name="tk" localSheetId="62">#REF!</definedName>
    <definedName name="tk" localSheetId="63">#REF!</definedName>
    <definedName name="tk" localSheetId="67">#REF!</definedName>
    <definedName name="tk" localSheetId="78">#REF!</definedName>
    <definedName name="tk" localSheetId="79">#REF!</definedName>
    <definedName name="tk" localSheetId="80">#REF!</definedName>
    <definedName name="tk">#REF!</definedName>
    <definedName name="wk" localSheetId="4">#REF!</definedName>
    <definedName name="wk" localSheetId="6">#REF!</definedName>
    <definedName name="wk" localSheetId="7">#REF!</definedName>
    <definedName name="wk" localSheetId="9">#REF!</definedName>
    <definedName name="wk" localSheetId="12">#REF!</definedName>
    <definedName name="wk" localSheetId="14">#REF!</definedName>
    <definedName name="wk" localSheetId="15">#REF!</definedName>
    <definedName name="wk" localSheetId="26">#REF!</definedName>
    <definedName name="wk" localSheetId="19">#REF!</definedName>
    <definedName name="wk" localSheetId="20">#REF!</definedName>
    <definedName name="wk" localSheetId="21">#REF!</definedName>
    <definedName name="wk" localSheetId="22">#REF!</definedName>
    <definedName name="wk" localSheetId="25">#REF!</definedName>
    <definedName name="wk" localSheetId="32">#REF!</definedName>
    <definedName name="wk" localSheetId="34">#REF!</definedName>
    <definedName name="wk" localSheetId="41">#REF!</definedName>
    <definedName name="wk" localSheetId="42">#REF!</definedName>
    <definedName name="wk" localSheetId="43">#REF!</definedName>
    <definedName name="wk" localSheetId="44">#REF!</definedName>
    <definedName name="wk" localSheetId="46">#REF!</definedName>
    <definedName name="wk" localSheetId="53">#REF!</definedName>
    <definedName name="wk" localSheetId="55">#REF!</definedName>
    <definedName name="wk" localSheetId="57">#REF!</definedName>
    <definedName name="wk" localSheetId="58">#REF!</definedName>
    <definedName name="wk" localSheetId="59">#REF!</definedName>
    <definedName name="wk" localSheetId="60">#REF!</definedName>
    <definedName name="wk" localSheetId="72">#REF!</definedName>
    <definedName name="wk" localSheetId="73">#REF!</definedName>
    <definedName name="wk" localSheetId="74">#REF!</definedName>
    <definedName name="wk" localSheetId="61">#REF!</definedName>
    <definedName name="wk" localSheetId="62">#REF!</definedName>
    <definedName name="wk" localSheetId="63">#REF!</definedName>
    <definedName name="wk" localSheetId="67">#REF!</definedName>
    <definedName name="wk" localSheetId="78">#REF!</definedName>
    <definedName name="wk" localSheetId="79">#REF!</definedName>
    <definedName name="wk" localSheetId="80">#REF!</definedName>
    <definedName name="wk">#REF!</definedName>
    <definedName name="xk" localSheetId="4">#REF!</definedName>
    <definedName name="xk" localSheetId="6">#REF!</definedName>
    <definedName name="xk" localSheetId="7">#REF!</definedName>
    <definedName name="xk" localSheetId="9">#REF!</definedName>
    <definedName name="xk" localSheetId="12">#REF!</definedName>
    <definedName name="xk" localSheetId="14">#REF!</definedName>
    <definedName name="xk" localSheetId="15">#REF!</definedName>
    <definedName name="xk" localSheetId="26">#REF!</definedName>
    <definedName name="xk" localSheetId="19">#REF!</definedName>
    <definedName name="xk" localSheetId="20">#REF!</definedName>
    <definedName name="xk" localSheetId="21">#REF!</definedName>
    <definedName name="xk" localSheetId="22">#REF!</definedName>
    <definedName name="xk" localSheetId="25">#REF!</definedName>
    <definedName name="xk" localSheetId="32">#REF!</definedName>
    <definedName name="xk" localSheetId="34">#REF!</definedName>
    <definedName name="xk" localSheetId="41">#REF!</definedName>
    <definedName name="xk" localSheetId="42">#REF!</definedName>
    <definedName name="xk" localSheetId="43">#REF!</definedName>
    <definedName name="xk" localSheetId="44">#REF!</definedName>
    <definedName name="xk" localSheetId="46">#REF!</definedName>
    <definedName name="xk" localSheetId="53">#REF!</definedName>
    <definedName name="xk" localSheetId="55">#REF!</definedName>
    <definedName name="xk" localSheetId="57">#REF!</definedName>
    <definedName name="xk" localSheetId="58">#REF!</definedName>
    <definedName name="xk" localSheetId="59">#REF!</definedName>
    <definedName name="xk" localSheetId="60">#REF!</definedName>
    <definedName name="xk" localSheetId="72">#REF!</definedName>
    <definedName name="xk" localSheetId="73">#REF!</definedName>
    <definedName name="xk" localSheetId="74">#REF!</definedName>
    <definedName name="xk" localSheetId="61">#REF!</definedName>
    <definedName name="xk" localSheetId="62">#REF!</definedName>
    <definedName name="xk" localSheetId="63">#REF!</definedName>
    <definedName name="xk" localSheetId="67">#REF!</definedName>
    <definedName name="xk" localSheetId="78">#REF!</definedName>
    <definedName name="xk" localSheetId="79">#REF!</definedName>
    <definedName name="xk" localSheetId="80">#REF!</definedName>
    <definedName name="xk">#REF!</definedName>
    <definedName name="zj" localSheetId="4">#REF!</definedName>
    <definedName name="zj" localSheetId="6">#REF!</definedName>
    <definedName name="zj" localSheetId="7">#REF!</definedName>
    <definedName name="zj" localSheetId="9">#REF!</definedName>
    <definedName name="zj" localSheetId="12">#REF!</definedName>
    <definedName name="zj" localSheetId="14">#REF!</definedName>
    <definedName name="zj" localSheetId="15">#REF!</definedName>
    <definedName name="zj" localSheetId="26">#REF!</definedName>
    <definedName name="zj" localSheetId="19">#REF!</definedName>
    <definedName name="zj" localSheetId="20">#REF!</definedName>
    <definedName name="zj" localSheetId="21">#REF!</definedName>
    <definedName name="zj" localSheetId="22">#REF!</definedName>
    <definedName name="zj" localSheetId="25">#REF!</definedName>
    <definedName name="zj" localSheetId="32">#REF!</definedName>
    <definedName name="zj" localSheetId="34">#REF!</definedName>
    <definedName name="zj" localSheetId="41">#REF!</definedName>
    <definedName name="zj" localSheetId="42">#REF!</definedName>
    <definedName name="zj" localSheetId="43">#REF!</definedName>
    <definedName name="zj" localSheetId="44">#REF!</definedName>
    <definedName name="zj" localSheetId="46">#REF!</definedName>
    <definedName name="zj" localSheetId="53">#REF!</definedName>
    <definedName name="zj" localSheetId="55">#REF!</definedName>
    <definedName name="zj" localSheetId="57">#REF!</definedName>
    <definedName name="zj" localSheetId="58">#REF!</definedName>
    <definedName name="zj" localSheetId="59">#REF!</definedName>
    <definedName name="zj" localSheetId="60">#REF!</definedName>
    <definedName name="zj" localSheetId="72">#REF!</definedName>
    <definedName name="zj" localSheetId="73">#REF!</definedName>
    <definedName name="zj" localSheetId="74">#REF!</definedName>
    <definedName name="zj" localSheetId="61">#REF!</definedName>
    <definedName name="zj" localSheetId="62">#REF!</definedName>
    <definedName name="zj" localSheetId="63">#REF!</definedName>
    <definedName name="zj" localSheetId="67">#REF!</definedName>
    <definedName name="zj" localSheetId="78">#REF!</definedName>
    <definedName name="zj" localSheetId="79">#REF!</definedName>
    <definedName name="zj" localSheetId="80">#REF!</definedName>
    <definedName name="zj">#REF!</definedName>
    <definedName name="zk" localSheetId="4">#REF!</definedName>
    <definedName name="zk" localSheetId="6">#REF!</definedName>
    <definedName name="zk" localSheetId="7">#REF!</definedName>
    <definedName name="zk" localSheetId="9">#REF!</definedName>
    <definedName name="zk" localSheetId="12">#REF!</definedName>
    <definedName name="zk" localSheetId="14">#REF!</definedName>
    <definedName name="zk" localSheetId="15">#REF!</definedName>
    <definedName name="zk" localSheetId="26">#REF!</definedName>
    <definedName name="zk" localSheetId="19">#REF!</definedName>
    <definedName name="zk" localSheetId="20">#REF!</definedName>
    <definedName name="zk" localSheetId="21">#REF!</definedName>
    <definedName name="zk" localSheetId="22">#REF!</definedName>
    <definedName name="zk" localSheetId="25">#REF!</definedName>
    <definedName name="zk" localSheetId="32">#REF!</definedName>
    <definedName name="zk" localSheetId="34">#REF!</definedName>
    <definedName name="zk" localSheetId="41">#REF!</definedName>
    <definedName name="zk" localSheetId="42">#REF!</definedName>
    <definedName name="zk" localSheetId="43">#REF!</definedName>
    <definedName name="zk" localSheetId="44">#REF!</definedName>
    <definedName name="zk" localSheetId="46">#REF!</definedName>
    <definedName name="zk" localSheetId="53">#REF!</definedName>
    <definedName name="zk" localSheetId="55">#REF!</definedName>
    <definedName name="zk" localSheetId="57">#REF!</definedName>
    <definedName name="zk" localSheetId="58">#REF!</definedName>
    <definedName name="zk" localSheetId="59">#REF!</definedName>
    <definedName name="zk" localSheetId="60">#REF!</definedName>
    <definedName name="zk" localSheetId="72">#REF!</definedName>
    <definedName name="zk" localSheetId="73">#REF!</definedName>
    <definedName name="zk" localSheetId="74">#REF!</definedName>
    <definedName name="zk" localSheetId="61">#REF!</definedName>
    <definedName name="zk" localSheetId="62">#REF!</definedName>
    <definedName name="zk" localSheetId="63">#REF!</definedName>
    <definedName name="zk" localSheetId="67">#REF!</definedName>
    <definedName name="zk" localSheetId="78">#REF!</definedName>
    <definedName name="zk" localSheetId="79">#REF!</definedName>
    <definedName name="zk" localSheetId="80">#REF!</definedName>
    <definedName name="zk">#REF!</definedName>
    <definedName name="zl" localSheetId="4">#REF!</definedName>
    <definedName name="zl" localSheetId="6">#REF!</definedName>
    <definedName name="zl" localSheetId="7">#REF!</definedName>
    <definedName name="zl" localSheetId="9">#REF!</definedName>
    <definedName name="zl" localSheetId="12">#REF!</definedName>
    <definedName name="zl" localSheetId="14">#REF!</definedName>
    <definedName name="zl" localSheetId="15">#REF!</definedName>
    <definedName name="zl" localSheetId="26">#REF!</definedName>
    <definedName name="zl" localSheetId="19">#REF!</definedName>
    <definedName name="zl" localSheetId="20">#REF!</definedName>
    <definedName name="zl" localSheetId="21">#REF!</definedName>
    <definedName name="zl" localSheetId="22">#REF!</definedName>
    <definedName name="zl" localSheetId="25">#REF!</definedName>
    <definedName name="zl" localSheetId="32">#REF!</definedName>
    <definedName name="zl" localSheetId="34">#REF!</definedName>
    <definedName name="zl" localSheetId="41">#REF!</definedName>
    <definedName name="zl" localSheetId="42">#REF!</definedName>
    <definedName name="zl" localSheetId="43">#REF!</definedName>
    <definedName name="zl" localSheetId="44">#REF!</definedName>
    <definedName name="zl" localSheetId="46">#REF!</definedName>
    <definedName name="zl" localSheetId="53">#REF!</definedName>
    <definedName name="zl" localSheetId="55">#REF!</definedName>
    <definedName name="zl" localSheetId="57">#REF!</definedName>
    <definedName name="zl" localSheetId="58">#REF!</definedName>
    <definedName name="zl" localSheetId="59">#REF!</definedName>
    <definedName name="zl" localSheetId="60">#REF!</definedName>
    <definedName name="zl" localSheetId="72">#REF!</definedName>
    <definedName name="zl" localSheetId="73">#REF!</definedName>
    <definedName name="zl" localSheetId="74">#REF!</definedName>
    <definedName name="zl" localSheetId="61">#REF!</definedName>
    <definedName name="zl" localSheetId="62">#REF!</definedName>
    <definedName name="zl" localSheetId="63">#REF!</definedName>
    <definedName name="zl" localSheetId="67">#REF!</definedName>
    <definedName name="zl" localSheetId="78">#REF!</definedName>
    <definedName name="zl" localSheetId="79">#REF!</definedName>
    <definedName name="zl" localSheetId="80">#REF!</definedName>
    <definedName name="zl">#REF!</definedName>
    <definedName name="가" localSheetId="6">#REF!</definedName>
    <definedName name="가" localSheetId="7">#REF!</definedName>
    <definedName name="가" localSheetId="9">#REF!</definedName>
    <definedName name="가" localSheetId="15">#REF!</definedName>
    <definedName name="가" localSheetId="26">#REF!</definedName>
    <definedName name="가" localSheetId="25">#REF!</definedName>
    <definedName name="가" localSheetId="32">#REF!</definedName>
    <definedName name="가" localSheetId="41">#REF!</definedName>
    <definedName name="가" localSheetId="42">#REF!</definedName>
    <definedName name="가" localSheetId="43">#REF!</definedName>
    <definedName name="가" localSheetId="44">#REF!</definedName>
    <definedName name="가" localSheetId="53">#REF!</definedName>
    <definedName name="가" localSheetId="60">#REF!</definedName>
    <definedName name="가" localSheetId="72">#REF!</definedName>
    <definedName name="가" localSheetId="73">#REF!</definedName>
    <definedName name="가" localSheetId="74">#REF!</definedName>
    <definedName name="가" localSheetId="61">#REF!</definedName>
    <definedName name="가" localSheetId="62">#REF!</definedName>
    <definedName name="가" localSheetId="63">#REF!</definedName>
    <definedName name="가" localSheetId="67">#REF!</definedName>
    <definedName name="가" localSheetId="78">#REF!</definedName>
    <definedName name="가" localSheetId="79">#REF!</definedName>
    <definedName name="가" localSheetId="80">#REF!</definedName>
    <definedName name="가">#REF!</definedName>
    <definedName name="공공1" localSheetId="4">#REF!</definedName>
    <definedName name="공공1" localSheetId="6">#REF!</definedName>
    <definedName name="공공1" localSheetId="7">#REF!</definedName>
    <definedName name="공공1" localSheetId="9">#REF!</definedName>
    <definedName name="공공1" localSheetId="12">#REF!</definedName>
    <definedName name="공공1" localSheetId="14">#REF!</definedName>
    <definedName name="공공1" localSheetId="15">#REF!</definedName>
    <definedName name="공공1" localSheetId="26">#REF!</definedName>
    <definedName name="공공1" localSheetId="19">#REF!</definedName>
    <definedName name="공공1" localSheetId="20">#REF!</definedName>
    <definedName name="공공1" localSheetId="21">#REF!</definedName>
    <definedName name="공공1" localSheetId="22">#REF!</definedName>
    <definedName name="공공1" localSheetId="25">#REF!</definedName>
    <definedName name="공공1" localSheetId="32">#REF!</definedName>
    <definedName name="공공1" localSheetId="34">#REF!</definedName>
    <definedName name="공공1" localSheetId="41">#REF!</definedName>
    <definedName name="공공1" localSheetId="42">#REF!</definedName>
    <definedName name="공공1" localSheetId="43">#REF!</definedName>
    <definedName name="공공1" localSheetId="44">#REF!</definedName>
    <definedName name="공공1" localSheetId="46">#REF!</definedName>
    <definedName name="공공1" localSheetId="53">#REF!</definedName>
    <definedName name="공공1" localSheetId="55">#REF!</definedName>
    <definedName name="공공1" localSheetId="57">#REF!</definedName>
    <definedName name="공공1" localSheetId="58">#REF!</definedName>
    <definedName name="공공1" localSheetId="59">#REF!</definedName>
    <definedName name="공공1" localSheetId="60">#REF!</definedName>
    <definedName name="공공1" localSheetId="72">#REF!</definedName>
    <definedName name="공공1" localSheetId="73">#REF!</definedName>
    <definedName name="공공1" localSheetId="74">#REF!</definedName>
    <definedName name="공공1" localSheetId="61">#REF!</definedName>
    <definedName name="공공1" localSheetId="62">#REF!</definedName>
    <definedName name="공공1" localSheetId="63">#REF!</definedName>
    <definedName name="공공1" localSheetId="67">#REF!</definedName>
    <definedName name="공공1" localSheetId="78">#REF!</definedName>
    <definedName name="공공1" localSheetId="79">#REF!</definedName>
    <definedName name="공공1" localSheetId="80">#REF!</definedName>
    <definedName name="공공1">#REF!</definedName>
    <definedName name="ㄴㅇㄹ" localSheetId="4">#REF!</definedName>
    <definedName name="ㄴㅇㄹ" localSheetId="6">#REF!</definedName>
    <definedName name="ㄴㅇㄹ" localSheetId="7">#REF!</definedName>
    <definedName name="ㄴㅇㄹ" localSheetId="9">#REF!</definedName>
    <definedName name="ㄴㅇㄹ" localSheetId="12">#REF!</definedName>
    <definedName name="ㄴㅇㄹ" localSheetId="14">#REF!</definedName>
    <definedName name="ㄴㅇㄹ" localSheetId="15">#REF!</definedName>
    <definedName name="ㄴㅇㄹ" localSheetId="26">#REF!</definedName>
    <definedName name="ㄴㅇㄹ" localSheetId="19">#REF!</definedName>
    <definedName name="ㄴㅇㄹ" localSheetId="20">#REF!</definedName>
    <definedName name="ㄴㅇㄹ" localSheetId="21">#REF!</definedName>
    <definedName name="ㄴㅇㄹ" localSheetId="22">#REF!</definedName>
    <definedName name="ㄴㅇㄹ" localSheetId="25">#REF!</definedName>
    <definedName name="ㄴㅇㄹ" localSheetId="32">#REF!</definedName>
    <definedName name="ㄴㅇㄹ" localSheetId="34">#REF!</definedName>
    <definedName name="ㄴㅇㄹ" localSheetId="41">#REF!</definedName>
    <definedName name="ㄴㅇㄹ" localSheetId="42">#REF!</definedName>
    <definedName name="ㄴㅇㄹ" localSheetId="43">#REF!</definedName>
    <definedName name="ㄴㅇㄹ" localSheetId="44">#REF!</definedName>
    <definedName name="ㄴㅇㄹ" localSheetId="46">#REF!</definedName>
    <definedName name="ㄴㅇㄹ" localSheetId="53">#REF!</definedName>
    <definedName name="ㄴㅇㄹ" localSheetId="55">#REF!</definedName>
    <definedName name="ㄴㅇㄹ" localSheetId="57">#REF!</definedName>
    <definedName name="ㄴㅇㄹ" localSheetId="58">#REF!</definedName>
    <definedName name="ㄴㅇㄹ" localSheetId="59">#REF!</definedName>
    <definedName name="ㄴㅇㄹ" localSheetId="60">#REF!</definedName>
    <definedName name="ㄴㅇㄹ" localSheetId="72">#REF!</definedName>
    <definedName name="ㄴㅇㄹ" localSheetId="73">#REF!</definedName>
    <definedName name="ㄴㅇㄹ" localSheetId="74">#REF!</definedName>
    <definedName name="ㄴㅇㄹ" localSheetId="61">#REF!</definedName>
    <definedName name="ㄴㅇㄹ" localSheetId="62">#REF!</definedName>
    <definedName name="ㄴㅇㄹ" localSheetId="63">#REF!</definedName>
    <definedName name="ㄴㅇㄹ" localSheetId="67">#REF!</definedName>
    <definedName name="ㄴㅇㄹ" localSheetId="78">#REF!</definedName>
    <definedName name="ㄴㅇㄹ" localSheetId="79">#REF!</definedName>
    <definedName name="ㄴㅇㄹ" localSheetId="80">#REF!</definedName>
    <definedName name="ㄴㅇㄹ">#REF!</definedName>
    <definedName name="나" localSheetId="6">#REF!</definedName>
    <definedName name="나" localSheetId="7">#REF!</definedName>
    <definedName name="나" localSheetId="9">#REF!</definedName>
    <definedName name="나" localSheetId="15">#REF!</definedName>
    <definedName name="나" localSheetId="26">#REF!</definedName>
    <definedName name="나" localSheetId="25">#REF!</definedName>
    <definedName name="나" localSheetId="32">#REF!</definedName>
    <definedName name="나" localSheetId="41">#REF!</definedName>
    <definedName name="나" localSheetId="42">#REF!</definedName>
    <definedName name="나" localSheetId="43">#REF!</definedName>
    <definedName name="나" localSheetId="44">#REF!</definedName>
    <definedName name="나" localSheetId="53">#REF!</definedName>
    <definedName name="나" localSheetId="60">#REF!</definedName>
    <definedName name="나" localSheetId="72">#REF!</definedName>
    <definedName name="나" localSheetId="73">#REF!</definedName>
    <definedName name="나" localSheetId="74">#REF!</definedName>
    <definedName name="나" localSheetId="61">#REF!</definedName>
    <definedName name="나" localSheetId="62">#REF!</definedName>
    <definedName name="나" localSheetId="63">#REF!</definedName>
    <definedName name="나" localSheetId="67">#REF!</definedName>
    <definedName name="나" localSheetId="78">#REF!</definedName>
    <definedName name="나" localSheetId="79">#REF!</definedName>
    <definedName name="나" localSheetId="80">#REF!</definedName>
    <definedName name="나">#REF!</definedName>
    <definedName name="노인복지" localSheetId="4">#REF!</definedName>
    <definedName name="노인복지" localSheetId="6">#REF!</definedName>
    <definedName name="노인복지" localSheetId="7">#REF!</definedName>
    <definedName name="노인복지" localSheetId="9">#REF!</definedName>
    <definedName name="노인복지" localSheetId="12">#REF!</definedName>
    <definedName name="노인복지" localSheetId="14">#REF!</definedName>
    <definedName name="노인복지" localSheetId="15">#REF!</definedName>
    <definedName name="노인복지" localSheetId="26">#REF!</definedName>
    <definedName name="노인복지" localSheetId="18">#REF!</definedName>
    <definedName name="노인복지" localSheetId="19">#REF!</definedName>
    <definedName name="노인복지" localSheetId="20">#REF!</definedName>
    <definedName name="노인복지" localSheetId="21">#REF!</definedName>
    <definedName name="노인복지" localSheetId="22">#REF!</definedName>
    <definedName name="노인복지" localSheetId="23">#REF!</definedName>
    <definedName name="노인복지" localSheetId="25">#REF!</definedName>
    <definedName name="노인복지" localSheetId="32">#REF!</definedName>
    <definedName name="노인복지" localSheetId="34">#REF!</definedName>
    <definedName name="노인복지" localSheetId="41">#REF!</definedName>
    <definedName name="노인복지" localSheetId="42">#REF!</definedName>
    <definedName name="노인복지" localSheetId="43">#REF!</definedName>
    <definedName name="노인복지" localSheetId="44">#REF!</definedName>
    <definedName name="노인복지" localSheetId="46">#REF!</definedName>
    <definedName name="노인복지" localSheetId="53">#REF!</definedName>
    <definedName name="노인복지" localSheetId="55">#REF!</definedName>
    <definedName name="노인복지" localSheetId="57">#REF!</definedName>
    <definedName name="노인복지" localSheetId="58">#REF!</definedName>
    <definedName name="노인복지" localSheetId="59">#REF!</definedName>
    <definedName name="노인복지" localSheetId="60">#REF!</definedName>
    <definedName name="노인복지" localSheetId="72">#REF!</definedName>
    <definedName name="노인복지" localSheetId="73">#REF!</definedName>
    <definedName name="노인복지" localSheetId="74">#REF!</definedName>
    <definedName name="노인복지" localSheetId="61">#REF!</definedName>
    <definedName name="노인복지" localSheetId="62">#REF!</definedName>
    <definedName name="노인복지" localSheetId="63">#REF!</definedName>
    <definedName name="노인복지" localSheetId="67">#REF!</definedName>
    <definedName name="노인복지" localSheetId="78">#REF!</definedName>
    <definedName name="노인복지" localSheetId="79">#REF!</definedName>
    <definedName name="노인복지" localSheetId="80">#REF!</definedName>
    <definedName name="노인복지">#REF!</definedName>
    <definedName name="농가" localSheetId="4">#REF!</definedName>
    <definedName name="농가" localSheetId="6">#REF!</definedName>
    <definedName name="농가" localSheetId="7">#REF!</definedName>
    <definedName name="농가" localSheetId="9">#REF!</definedName>
    <definedName name="농가" localSheetId="12">#REF!</definedName>
    <definedName name="농가" localSheetId="14">#REF!</definedName>
    <definedName name="농가" localSheetId="15">#REF!</definedName>
    <definedName name="농가" localSheetId="26">#REF!</definedName>
    <definedName name="농가" localSheetId="19">#REF!</definedName>
    <definedName name="농가" localSheetId="20">#REF!</definedName>
    <definedName name="농가" localSheetId="21">#REF!</definedName>
    <definedName name="농가" localSheetId="22">#REF!</definedName>
    <definedName name="농가" localSheetId="25">#REF!</definedName>
    <definedName name="농가" localSheetId="32">#REF!</definedName>
    <definedName name="농가" localSheetId="34">#REF!</definedName>
    <definedName name="농가" localSheetId="41">#REF!</definedName>
    <definedName name="농가" localSheetId="42">#REF!</definedName>
    <definedName name="농가" localSheetId="43">#REF!</definedName>
    <definedName name="농가" localSheetId="44">#REF!</definedName>
    <definedName name="농가" localSheetId="46">#REF!</definedName>
    <definedName name="농가" localSheetId="53">#REF!</definedName>
    <definedName name="농가" localSheetId="55">#REF!</definedName>
    <definedName name="농가" localSheetId="57">#REF!</definedName>
    <definedName name="농가" localSheetId="58">#REF!</definedName>
    <definedName name="농가" localSheetId="59">#REF!</definedName>
    <definedName name="농가" localSheetId="60">#REF!</definedName>
    <definedName name="농가" localSheetId="72">#REF!</definedName>
    <definedName name="농가" localSheetId="73">#REF!</definedName>
    <definedName name="농가" localSheetId="74">#REF!</definedName>
    <definedName name="농가" localSheetId="61">#REF!</definedName>
    <definedName name="농가" localSheetId="62">#REF!</definedName>
    <definedName name="농가" localSheetId="63">#REF!</definedName>
    <definedName name="농가" localSheetId="67">#REF!</definedName>
    <definedName name="농가" localSheetId="78">#REF!</definedName>
    <definedName name="농가" localSheetId="79">#REF!</definedName>
    <definedName name="농가" localSheetId="80">#REF!</definedName>
    <definedName name="농가">#REF!</definedName>
    <definedName name="농가1" localSheetId="4">#REF!</definedName>
    <definedName name="농가1" localSheetId="6">#REF!</definedName>
    <definedName name="농가1" localSheetId="7">#REF!</definedName>
    <definedName name="농가1" localSheetId="9">#REF!</definedName>
    <definedName name="농가1" localSheetId="12">#REF!</definedName>
    <definedName name="농가1" localSheetId="14">#REF!</definedName>
    <definedName name="농가1" localSheetId="15">#REF!</definedName>
    <definedName name="농가1" localSheetId="26">#REF!</definedName>
    <definedName name="농가1" localSheetId="19">#REF!</definedName>
    <definedName name="농가1" localSheetId="20">#REF!</definedName>
    <definedName name="농가1" localSheetId="21">#REF!</definedName>
    <definedName name="농가1" localSheetId="22">#REF!</definedName>
    <definedName name="농가1" localSheetId="25">#REF!</definedName>
    <definedName name="농가1" localSheetId="32">#REF!</definedName>
    <definedName name="농가1" localSheetId="34">#REF!</definedName>
    <definedName name="농가1" localSheetId="41">#REF!</definedName>
    <definedName name="농가1" localSheetId="42">#REF!</definedName>
    <definedName name="농가1" localSheetId="43">#REF!</definedName>
    <definedName name="농가1" localSheetId="44">#REF!</definedName>
    <definedName name="농가1" localSheetId="46">#REF!</definedName>
    <definedName name="농가1" localSheetId="53">#REF!</definedName>
    <definedName name="농가1" localSheetId="55">#REF!</definedName>
    <definedName name="농가1" localSheetId="57">#REF!</definedName>
    <definedName name="농가1" localSheetId="58">#REF!</definedName>
    <definedName name="농가1" localSheetId="59">#REF!</definedName>
    <definedName name="농가1" localSheetId="60">#REF!</definedName>
    <definedName name="농가1" localSheetId="72">#REF!</definedName>
    <definedName name="농가1" localSheetId="73">#REF!</definedName>
    <definedName name="농가1" localSheetId="74">#REF!</definedName>
    <definedName name="농가1" localSheetId="61">#REF!</definedName>
    <definedName name="농가1" localSheetId="62">#REF!</definedName>
    <definedName name="농가1" localSheetId="63">#REF!</definedName>
    <definedName name="농가1" localSheetId="67">#REF!</definedName>
    <definedName name="농가1" localSheetId="78">#REF!</definedName>
    <definedName name="농가1" localSheetId="79">#REF!</definedName>
    <definedName name="농가1" localSheetId="80">#REF!</definedName>
    <definedName name="농가1">#REF!</definedName>
    <definedName name="ㄷㄱㄴ" localSheetId="32">#REF!</definedName>
    <definedName name="ㄷㄱㄴ">#REF!</definedName>
    <definedName name="다" localSheetId="6">#REF!</definedName>
    <definedName name="다" localSheetId="7">#REF!</definedName>
    <definedName name="다" localSheetId="9">#REF!</definedName>
    <definedName name="다" localSheetId="15">#REF!</definedName>
    <definedName name="다" localSheetId="26">#REF!</definedName>
    <definedName name="다" localSheetId="25">#REF!</definedName>
    <definedName name="다" localSheetId="32">#REF!</definedName>
    <definedName name="다" localSheetId="41">#REF!</definedName>
    <definedName name="다" localSheetId="42">#REF!</definedName>
    <definedName name="다" localSheetId="43">#REF!</definedName>
    <definedName name="다" localSheetId="44">#REF!</definedName>
    <definedName name="다" localSheetId="53">#REF!</definedName>
    <definedName name="다" localSheetId="60">#REF!</definedName>
    <definedName name="다" localSheetId="72">#REF!</definedName>
    <definedName name="다" localSheetId="73">#REF!</definedName>
    <definedName name="다" localSheetId="74">#REF!</definedName>
    <definedName name="다" localSheetId="61">#REF!</definedName>
    <definedName name="다" localSheetId="62">#REF!</definedName>
    <definedName name="다" localSheetId="63">#REF!</definedName>
    <definedName name="다" localSheetId="67">#REF!</definedName>
    <definedName name="다" localSheetId="78">#REF!</definedName>
    <definedName name="다" localSheetId="79">#REF!</definedName>
    <definedName name="다" localSheetId="80">#REF!</definedName>
    <definedName name="다">#REF!</definedName>
    <definedName name="라" localSheetId="26">#REF!</definedName>
    <definedName name="라" localSheetId="41">#REF!</definedName>
    <definedName name="라">#REF!</definedName>
    <definedName name="ㅀㄹ" localSheetId="32">#REF!</definedName>
    <definedName name="ㅀㄹ">#REF!</definedName>
    <definedName name="ㅁㅁ" localSheetId="6">#REF!</definedName>
    <definedName name="ㅁㅁ" localSheetId="7">#REF!</definedName>
    <definedName name="ㅁㅁ" localSheetId="9">#REF!</definedName>
    <definedName name="ㅁㅁ" localSheetId="15">#REF!</definedName>
    <definedName name="ㅁㅁ" localSheetId="26">#REF!</definedName>
    <definedName name="ㅁㅁ" localSheetId="25">#REF!</definedName>
    <definedName name="ㅁㅁ" localSheetId="32">#REF!</definedName>
    <definedName name="ㅁㅁ" localSheetId="41">#REF!</definedName>
    <definedName name="ㅁㅁ" localSheetId="42">#REF!</definedName>
    <definedName name="ㅁㅁ" localSheetId="43">#REF!</definedName>
    <definedName name="ㅁㅁ" localSheetId="44">#REF!</definedName>
    <definedName name="ㅁㅁ" localSheetId="53">#REF!</definedName>
    <definedName name="ㅁㅁ" localSheetId="60">#REF!</definedName>
    <definedName name="ㅁㅁ" localSheetId="72">#REF!</definedName>
    <definedName name="ㅁㅁ" localSheetId="73">#REF!</definedName>
    <definedName name="ㅁㅁ" localSheetId="74">#REF!</definedName>
    <definedName name="ㅁㅁ" localSheetId="61">#REF!</definedName>
    <definedName name="ㅁㅁ" localSheetId="62">#REF!</definedName>
    <definedName name="ㅁㅁ" localSheetId="63">#REF!</definedName>
    <definedName name="ㅁㅁ" localSheetId="67">#REF!</definedName>
    <definedName name="ㅁㅁ" localSheetId="78">#REF!</definedName>
    <definedName name="ㅁㅁ" localSheetId="79">#REF!</definedName>
    <definedName name="ㅁㅁ" localSheetId="80">#REF!</definedName>
    <definedName name="ㅁㅁ">#REF!</definedName>
    <definedName name="마리아" localSheetId="4">#REF!</definedName>
    <definedName name="마리아" localSheetId="6">#REF!</definedName>
    <definedName name="마리아" localSheetId="7">#REF!</definedName>
    <definedName name="마리아" localSheetId="9">#REF!</definedName>
    <definedName name="마리아" localSheetId="12">#REF!</definedName>
    <definedName name="마리아" localSheetId="14">#REF!</definedName>
    <definedName name="마리아" localSheetId="15">#REF!</definedName>
    <definedName name="마리아" localSheetId="26">#REF!</definedName>
    <definedName name="마리아" localSheetId="19">#REF!</definedName>
    <definedName name="마리아" localSheetId="20">#REF!</definedName>
    <definedName name="마리아" localSheetId="21">#REF!</definedName>
    <definedName name="마리아" localSheetId="22">#REF!</definedName>
    <definedName name="마리아" localSheetId="25">#REF!</definedName>
    <definedName name="마리아" localSheetId="32">#REF!</definedName>
    <definedName name="마리아" localSheetId="34">#REF!</definedName>
    <definedName name="마리아" localSheetId="41">#REF!</definedName>
    <definedName name="마리아" localSheetId="42">#REF!</definedName>
    <definedName name="마리아" localSheetId="43">#REF!</definedName>
    <definedName name="마리아" localSheetId="44">#REF!</definedName>
    <definedName name="마리아" localSheetId="46">#REF!</definedName>
    <definedName name="마리아" localSheetId="53">#REF!</definedName>
    <definedName name="마리아" localSheetId="55">#REF!</definedName>
    <definedName name="마리아" localSheetId="57">#REF!</definedName>
    <definedName name="마리아" localSheetId="58">#REF!</definedName>
    <definedName name="마리아" localSheetId="59">#REF!</definedName>
    <definedName name="마리아" localSheetId="60">#REF!</definedName>
    <definedName name="마리아" localSheetId="72">#REF!</definedName>
    <definedName name="마리아" localSheetId="73">#REF!</definedName>
    <definedName name="마리아" localSheetId="74">#REF!</definedName>
    <definedName name="마리아" localSheetId="61">#REF!</definedName>
    <definedName name="마리아" localSheetId="62">#REF!</definedName>
    <definedName name="마리아" localSheetId="63">#REF!</definedName>
    <definedName name="마리아" localSheetId="67">#REF!</definedName>
    <definedName name="마리아" localSheetId="78">#REF!</definedName>
    <definedName name="마리아" localSheetId="79">#REF!</definedName>
    <definedName name="마리아" localSheetId="80">#REF!</definedName>
    <definedName name="마리아">#REF!</definedName>
    <definedName name="마리아1" localSheetId="4">#REF!</definedName>
    <definedName name="마리아1" localSheetId="6">#REF!</definedName>
    <definedName name="마리아1" localSheetId="7">#REF!</definedName>
    <definedName name="마리아1" localSheetId="9">#REF!</definedName>
    <definedName name="마리아1" localSheetId="12">#REF!</definedName>
    <definedName name="마리아1" localSheetId="14">#REF!</definedName>
    <definedName name="마리아1" localSheetId="15">#REF!</definedName>
    <definedName name="마리아1" localSheetId="26">#REF!</definedName>
    <definedName name="마리아1" localSheetId="19">#REF!</definedName>
    <definedName name="마리아1" localSheetId="20">#REF!</definedName>
    <definedName name="마리아1" localSheetId="21">#REF!</definedName>
    <definedName name="마리아1" localSheetId="22">#REF!</definedName>
    <definedName name="마리아1" localSheetId="25">#REF!</definedName>
    <definedName name="마리아1" localSheetId="32">#REF!</definedName>
    <definedName name="마리아1" localSheetId="34">#REF!</definedName>
    <definedName name="마리아1" localSheetId="41">#REF!</definedName>
    <definedName name="마리아1" localSheetId="42">#REF!</definedName>
    <definedName name="마리아1" localSheetId="43">#REF!</definedName>
    <definedName name="마리아1" localSheetId="44">#REF!</definedName>
    <definedName name="마리아1" localSheetId="46">#REF!</definedName>
    <definedName name="마리아1" localSheetId="53">#REF!</definedName>
    <definedName name="마리아1" localSheetId="55">#REF!</definedName>
    <definedName name="마리아1" localSheetId="57">#REF!</definedName>
    <definedName name="마리아1" localSheetId="58">#REF!</definedName>
    <definedName name="마리아1" localSheetId="59">#REF!</definedName>
    <definedName name="마리아1" localSheetId="60">#REF!</definedName>
    <definedName name="마리아1" localSheetId="72">#REF!</definedName>
    <definedName name="마리아1" localSheetId="73">#REF!</definedName>
    <definedName name="마리아1" localSheetId="74">#REF!</definedName>
    <definedName name="마리아1" localSheetId="61">#REF!</definedName>
    <definedName name="마리아1" localSheetId="62">#REF!</definedName>
    <definedName name="마리아1" localSheetId="63">#REF!</definedName>
    <definedName name="마리아1" localSheetId="67">#REF!</definedName>
    <definedName name="마리아1" localSheetId="78">#REF!</definedName>
    <definedName name="마리아1" localSheetId="79">#REF!</definedName>
    <definedName name="마리아1" localSheetId="80">#REF!</definedName>
    <definedName name="마리아1">#REF!</definedName>
    <definedName name="마리아2" localSheetId="4">#REF!</definedName>
    <definedName name="마리아2" localSheetId="6">#REF!</definedName>
    <definedName name="마리아2" localSheetId="7">#REF!</definedName>
    <definedName name="마리아2" localSheetId="9">#REF!</definedName>
    <definedName name="마리아2" localSheetId="12">#REF!</definedName>
    <definedName name="마리아2" localSheetId="14">#REF!</definedName>
    <definedName name="마리아2" localSheetId="15">#REF!</definedName>
    <definedName name="마리아2" localSheetId="26">#REF!</definedName>
    <definedName name="마리아2" localSheetId="19">#REF!</definedName>
    <definedName name="마리아2" localSheetId="20">#REF!</definedName>
    <definedName name="마리아2" localSheetId="21">#REF!</definedName>
    <definedName name="마리아2" localSheetId="22">#REF!</definedName>
    <definedName name="마리아2" localSheetId="25">#REF!</definedName>
    <definedName name="마리아2" localSheetId="32">#REF!</definedName>
    <definedName name="마리아2" localSheetId="34">#REF!</definedName>
    <definedName name="마리아2" localSheetId="41">#REF!</definedName>
    <definedName name="마리아2" localSheetId="42">#REF!</definedName>
    <definedName name="마리아2" localSheetId="43">#REF!</definedName>
    <definedName name="마리아2" localSheetId="44">#REF!</definedName>
    <definedName name="마리아2" localSheetId="46">#REF!</definedName>
    <definedName name="마리아2" localSheetId="53">#REF!</definedName>
    <definedName name="마리아2" localSheetId="55">#REF!</definedName>
    <definedName name="마리아2" localSheetId="57">#REF!</definedName>
    <definedName name="마리아2" localSheetId="58">#REF!</definedName>
    <definedName name="마리아2" localSheetId="59">#REF!</definedName>
    <definedName name="마리아2" localSheetId="60">#REF!</definedName>
    <definedName name="마리아2" localSheetId="72">#REF!</definedName>
    <definedName name="마리아2" localSheetId="73">#REF!</definedName>
    <definedName name="마리아2" localSheetId="74">#REF!</definedName>
    <definedName name="마리아2" localSheetId="61">#REF!</definedName>
    <definedName name="마리아2" localSheetId="62">#REF!</definedName>
    <definedName name="마리아2" localSheetId="63">#REF!</definedName>
    <definedName name="마리아2" localSheetId="67">#REF!</definedName>
    <definedName name="마리아2" localSheetId="78">#REF!</definedName>
    <definedName name="마리아2" localSheetId="79">#REF!</definedName>
    <definedName name="마리아2" localSheetId="80">#REF!</definedName>
    <definedName name="마리아2">#REF!</definedName>
    <definedName name="마리아마리아" localSheetId="4">#REF!</definedName>
    <definedName name="마리아마리아" localSheetId="6">#REF!</definedName>
    <definedName name="마리아마리아" localSheetId="7">#REF!</definedName>
    <definedName name="마리아마리아" localSheetId="9">#REF!</definedName>
    <definedName name="마리아마리아" localSheetId="15">#REF!</definedName>
    <definedName name="마리아마리아" localSheetId="26">#REF!</definedName>
    <definedName name="마리아마리아" localSheetId="19">#REF!</definedName>
    <definedName name="마리아마리아" localSheetId="20">#REF!</definedName>
    <definedName name="마리아마리아" localSheetId="21">#REF!</definedName>
    <definedName name="마리아마리아" localSheetId="22">#REF!</definedName>
    <definedName name="마리아마리아" localSheetId="25">#REF!</definedName>
    <definedName name="마리아마리아" localSheetId="32">#REF!</definedName>
    <definedName name="마리아마리아" localSheetId="34">#REF!</definedName>
    <definedName name="마리아마리아" localSheetId="41">#REF!</definedName>
    <definedName name="마리아마리아" localSheetId="42">#REF!</definedName>
    <definedName name="마리아마리아" localSheetId="43">#REF!</definedName>
    <definedName name="마리아마리아" localSheetId="44">#REF!</definedName>
    <definedName name="마리아마리아" localSheetId="46">#REF!</definedName>
    <definedName name="마리아마리아" localSheetId="53">#REF!</definedName>
    <definedName name="마리아마리아" localSheetId="55">#REF!</definedName>
    <definedName name="마리아마리아" localSheetId="57">#REF!</definedName>
    <definedName name="마리아마리아" localSheetId="58">#REF!</definedName>
    <definedName name="마리아마리아" localSheetId="59">#REF!</definedName>
    <definedName name="마리아마리아" localSheetId="60">#REF!</definedName>
    <definedName name="마리아마리아" localSheetId="72">#REF!</definedName>
    <definedName name="마리아마리아" localSheetId="73">#REF!</definedName>
    <definedName name="마리아마리아" localSheetId="74">#REF!</definedName>
    <definedName name="마리아마리아" localSheetId="61">#REF!</definedName>
    <definedName name="마리아마리아" localSheetId="62">#REF!</definedName>
    <definedName name="마리아마리아" localSheetId="63">#REF!</definedName>
    <definedName name="마리아마리아" localSheetId="67">#REF!</definedName>
    <definedName name="마리아마리아" localSheetId="78">#REF!</definedName>
    <definedName name="마리아마리아" localSheetId="79">#REF!</definedName>
    <definedName name="마리아마리아" localSheetId="80">#REF!</definedName>
    <definedName name="마리아마리아">#REF!</definedName>
    <definedName name="미화" localSheetId="4">#REF!</definedName>
    <definedName name="미화" localSheetId="6">#REF!</definedName>
    <definedName name="미화" localSheetId="7">#REF!</definedName>
    <definedName name="미화" localSheetId="9">#REF!</definedName>
    <definedName name="미화" localSheetId="12">#REF!</definedName>
    <definedName name="미화" localSheetId="14">#REF!</definedName>
    <definedName name="미화" localSheetId="15">#REF!</definedName>
    <definedName name="미화" localSheetId="26">#REF!</definedName>
    <definedName name="미화" localSheetId="18">#REF!</definedName>
    <definedName name="미화" localSheetId="19">#REF!</definedName>
    <definedName name="미화" localSheetId="20">#REF!</definedName>
    <definedName name="미화" localSheetId="21">#REF!</definedName>
    <definedName name="미화" localSheetId="22">#REF!</definedName>
    <definedName name="미화" localSheetId="23">#REF!</definedName>
    <definedName name="미화" localSheetId="25">#REF!</definedName>
    <definedName name="미화" localSheetId="32">#REF!</definedName>
    <definedName name="미화" localSheetId="34">#REF!</definedName>
    <definedName name="미화" localSheetId="41">#REF!</definedName>
    <definedName name="미화" localSheetId="42">#REF!</definedName>
    <definedName name="미화" localSheetId="43">#REF!</definedName>
    <definedName name="미화" localSheetId="44">#REF!</definedName>
    <definedName name="미화" localSheetId="46">#REF!</definedName>
    <definedName name="미화" localSheetId="53">#REF!</definedName>
    <definedName name="미화" localSheetId="55">#REF!</definedName>
    <definedName name="미화" localSheetId="57">#REF!</definedName>
    <definedName name="미화" localSheetId="58">#REF!</definedName>
    <definedName name="미화" localSheetId="59">#REF!</definedName>
    <definedName name="미화" localSheetId="60">#REF!</definedName>
    <definedName name="미화" localSheetId="72">#REF!</definedName>
    <definedName name="미화" localSheetId="73">#REF!</definedName>
    <definedName name="미화" localSheetId="74">#REF!</definedName>
    <definedName name="미화" localSheetId="61">#REF!</definedName>
    <definedName name="미화" localSheetId="62">#REF!</definedName>
    <definedName name="미화" localSheetId="63">#REF!</definedName>
    <definedName name="미화" localSheetId="67">#REF!</definedName>
    <definedName name="미화" localSheetId="78">#REF!</definedName>
    <definedName name="미화" localSheetId="79">#REF!</definedName>
    <definedName name="미화" localSheetId="80">#REF!</definedName>
    <definedName name="미화">#REF!</definedName>
    <definedName name="미화1" localSheetId="4">#REF!</definedName>
    <definedName name="미화1" localSheetId="6">#REF!</definedName>
    <definedName name="미화1" localSheetId="7">#REF!</definedName>
    <definedName name="미화1" localSheetId="9">#REF!</definedName>
    <definedName name="미화1" localSheetId="12">#REF!</definedName>
    <definedName name="미화1" localSheetId="14">#REF!</definedName>
    <definedName name="미화1" localSheetId="15">#REF!</definedName>
    <definedName name="미화1" localSheetId="26">#REF!</definedName>
    <definedName name="미화1" localSheetId="19">#REF!</definedName>
    <definedName name="미화1" localSheetId="20">#REF!</definedName>
    <definedName name="미화1" localSheetId="21">#REF!</definedName>
    <definedName name="미화1" localSheetId="22">#REF!</definedName>
    <definedName name="미화1" localSheetId="25">#REF!</definedName>
    <definedName name="미화1" localSheetId="32">#REF!</definedName>
    <definedName name="미화1" localSheetId="34">#REF!</definedName>
    <definedName name="미화1" localSheetId="41">#REF!</definedName>
    <definedName name="미화1" localSheetId="42">#REF!</definedName>
    <definedName name="미화1" localSheetId="43">#REF!</definedName>
    <definedName name="미화1" localSheetId="44">#REF!</definedName>
    <definedName name="미화1" localSheetId="46">#REF!</definedName>
    <definedName name="미화1" localSheetId="53">#REF!</definedName>
    <definedName name="미화1" localSheetId="55">#REF!</definedName>
    <definedName name="미화1" localSheetId="57">#REF!</definedName>
    <definedName name="미화1" localSheetId="58">#REF!</definedName>
    <definedName name="미화1" localSheetId="59">#REF!</definedName>
    <definedName name="미화1" localSheetId="60">#REF!</definedName>
    <definedName name="미화1" localSheetId="72">#REF!</definedName>
    <definedName name="미화1" localSheetId="73">#REF!</definedName>
    <definedName name="미화1" localSheetId="74">#REF!</definedName>
    <definedName name="미화1" localSheetId="61">#REF!</definedName>
    <definedName name="미화1" localSheetId="62">#REF!</definedName>
    <definedName name="미화1" localSheetId="63">#REF!</definedName>
    <definedName name="미화1" localSheetId="67">#REF!</definedName>
    <definedName name="미화1" localSheetId="78">#REF!</definedName>
    <definedName name="미화1" localSheetId="79">#REF!</definedName>
    <definedName name="미화1" localSheetId="80">#REF!</definedName>
    <definedName name="미화1">#REF!</definedName>
    <definedName name="미화2" localSheetId="4">#REF!</definedName>
    <definedName name="미화2" localSheetId="6">#REF!</definedName>
    <definedName name="미화2" localSheetId="7">#REF!</definedName>
    <definedName name="미화2" localSheetId="9">#REF!</definedName>
    <definedName name="미화2" localSheetId="12">#REF!</definedName>
    <definedName name="미화2" localSheetId="14">#REF!</definedName>
    <definedName name="미화2" localSheetId="15">#REF!</definedName>
    <definedName name="미화2" localSheetId="26">#REF!</definedName>
    <definedName name="미화2" localSheetId="19">#REF!</definedName>
    <definedName name="미화2" localSheetId="20">#REF!</definedName>
    <definedName name="미화2" localSheetId="21">#REF!</definedName>
    <definedName name="미화2" localSheetId="22">#REF!</definedName>
    <definedName name="미화2" localSheetId="25">#REF!</definedName>
    <definedName name="미화2" localSheetId="32">#REF!</definedName>
    <definedName name="미화2" localSheetId="34">#REF!</definedName>
    <definedName name="미화2" localSheetId="41">#REF!</definedName>
    <definedName name="미화2" localSheetId="42">#REF!</definedName>
    <definedName name="미화2" localSheetId="43">#REF!</definedName>
    <definedName name="미화2" localSheetId="44">#REF!</definedName>
    <definedName name="미화2" localSheetId="46">#REF!</definedName>
    <definedName name="미화2" localSheetId="53">#REF!</definedName>
    <definedName name="미화2" localSheetId="55">#REF!</definedName>
    <definedName name="미화2" localSheetId="57">#REF!</definedName>
    <definedName name="미화2" localSheetId="58">#REF!</definedName>
    <definedName name="미화2" localSheetId="59">#REF!</definedName>
    <definedName name="미화2" localSheetId="60">#REF!</definedName>
    <definedName name="미화2" localSheetId="72">#REF!</definedName>
    <definedName name="미화2" localSheetId="73">#REF!</definedName>
    <definedName name="미화2" localSheetId="74">#REF!</definedName>
    <definedName name="미화2" localSheetId="61">#REF!</definedName>
    <definedName name="미화2" localSheetId="62">#REF!</definedName>
    <definedName name="미화2" localSheetId="63">#REF!</definedName>
    <definedName name="미화2" localSheetId="67">#REF!</definedName>
    <definedName name="미화2" localSheetId="78">#REF!</definedName>
    <definedName name="미화2" localSheetId="79">#REF!</definedName>
    <definedName name="미화2" localSheetId="80">#REF!</definedName>
    <definedName name="미화2">#REF!</definedName>
    <definedName name="미화5" localSheetId="4">#REF!</definedName>
    <definedName name="미화5" localSheetId="6">#REF!</definedName>
    <definedName name="미화5" localSheetId="7">#REF!</definedName>
    <definedName name="미화5" localSheetId="9">#REF!</definedName>
    <definedName name="미화5" localSheetId="12">#REF!</definedName>
    <definedName name="미화5" localSheetId="14">#REF!</definedName>
    <definedName name="미화5" localSheetId="15">#REF!</definedName>
    <definedName name="미화5" localSheetId="26">#REF!</definedName>
    <definedName name="미화5" localSheetId="19">#REF!</definedName>
    <definedName name="미화5" localSheetId="20">#REF!</definedName>
    <definedName name="미화5" localSheetId="21">#REF!</definedName>
    <definedName name="미화5" localSheetId="22">#REF!</definedName>
    <definedName name="미화5" localSheetId="25">#REF!</definedName>
    <definedName name="미화5" localSheetId="32">#REF!</definedName>
    <definedName name="미화5" localSheetId="34">#REF!</definedName>
    <definedName name="미화5" localSheetId="41">#REF!</definedName>
    <definedName name="미화5" localSheetId="42">#REF!</definedName>
    <definedName name="미화5" localSheetId="43">#REF!</definedName>
    <definedName name="미화5" localSheetId="44">#REF!</definedName>
    <definedName name="미화5" localSheetId="46">#REF!</definedName>
    <definedName name="미화5" localSheetId="53">#REF!</definedName>
    <definedName name="미화5" localSheetId="55">#REF!</definedName>
    <definedName name="미화5" localSheetId="57">#REF!</definedName>
    <definedName name="미화5" localSheetId="58">#REF!</definedName>
    <definedName name="미화5" localSheetId="59">#REF!</definedName>
    <definedName name="미화5" localSheetId="60">#REF!</definedName>
    <definedName name="미화5" localSheetId="72">#REF!</definedName>
    <definedName name="미화5" localSheetId="73">#REF!</definedName>
    <definedName name="미화5" localSheetId="74">#REF!</definedName>
    <definedName name="미화5" localSheetId="61">#REF!</definedName>
    <definedName name="미화5" localSheetId="62">#REF!</definedName>
    <definedName name="미화5" localSheetId="63">#REF!</definedName>
    <definedName name="미화5" localSheetId="67">#REF!</definedName>
    <definedName name="미화5" localSheetId="78">#REF!</definedName>
    <definedName name="미화5" localSheetId="79">#REF!</definedName>
    <definedName name="미화5" localSheetId="80">#REF!</definedName>
    <definedName name="미화5">#REF!</definedName>
    <definedName name="미화7" localSheetId="4">#REF!</definedName>
    <definedName name="미화7" localSheetId="6">#REF!</definedName>
    <definedName name="미화7" localSheetId="7">#REF!</definedName>
    <definedName name="미화7" localSheetId="9">#REF!</definedName>
    <definedName name="미화7" localSheetId="12">#REF!</definedName>
    <definedName name="미화7" localSheetId="14">#REF!</definedName>
    <definedName name="미화7" localSheetId="15">#REF!</definedName>
    <definedName name="미화7" localSheetId="26">#REF!</definedName>
    <definedName name="미화7" localSheetId="19">#REF!</definedName>
    <definedName name="미화7" localSheetId="20">#REF!</definedName>
    <definedName name="미화7" localSheetId="21">#REF!</definedName>
    <definedName name="미화7" localSheetId="22">#REF!</definedName>
    <definedName name="미화7" localSheetId="25">#REF!</definedName>
    <definedName name="미화7" localSheetId="32">#REF!</definedName>
    <definedName name="미화7" localSheetId="34">#REF!</definedName>
    <definedName name="미화7" localSheetId="41">#REF!</definedName>
    <definedName name="미화7" localSheetId="42">#REF!</definedName>
    <definedName name="미화7" localSheetId="43">#REF!</definedName>
    <definedName name="미화7" localSheetId="44">#REF!</definedName>
    <definedName name="미화7" localSheetId="46">#REF!</definedName>
    <definedName name="미화7" localSheetId="53">#REF!</definedName>
    <definedName name="미화7" localSheetId="55">#REF!</definedName>
    <definedName name="미화7" localSheetId="57">#REF!</definedName>
    <definedName name="미화7" localSheetId="58">#REF!</definedName>
    <definedName name="미화7" localSheetId="59">#REF!</definedName>
    <definedName name="미화7" localSheetId="60">#REF!</definedName>
    <definedName name="미화7" localSheetId="72">#REF!</definedName>
    <definedName name="미화7" localSheetId="73">#REF!</definedName>
    <definedName name="미화7" localSheetId="74">#REF!</definedName>
    <definedName name="미화7" localSheetId="61">#REF!</definedName>
    <definedName name="미화7" localSheetId="62">#REF!</definedName>
    <definedName name="미화7" localSheetId="63">#REF!</definedName>
    <definedName name="미화7" localSheetId="67">#REF!</definedName>
    <definedName name="미화7" localSheetId="78">#REF!</definedName>
    <definedName name="미화7" localSheetId="79">#REF!</definedName>
    <definedName name="미화7" localSheetId="80">#REF!</definedName>
    <definedName name="미화7">#REF!</definedName>
    <definedName name="미화미화" localSheetId="4">#REF!</definedName>
    <definedName name="미화미화" localSheetId="6">#REF!</definedName>
    <definedName name="미화미화" localSheetId="7">#REF!</definedName>
    <definedName name="미화미화" localSheetId="9">#REF!</definedName>
    <definedName name="미화미화" localSheetId="15">#REF!</definedName>
    <definedName name="미화미화" localSheetId="26">#REF!</definedName>
    <definedName name="미화미화" localSheetId="19">#REF!</definedName>
    <definedName name="미화미화" localSheetId="20">#REF!</definedName>
    <definedName name="미화미화" localSheetId="21">#REF!</definedName>
    <definedName name="미화미화" localSheetId="22">#REF!</definedName>
    <definedName name="미화미화" localSheetId="25">#REF!</definedName>
    <definedName name="미화미화" localSheetId="32">#REF!</definedName>
    <definedName name="미화미화" localSheetId="34">#REF!</definedName>
    <definedName name="미화미화" localSheetId="41">#REF!</definedName>
    <definedName name="미화미화" localSheetId="42">#REF!</definedName>
    <definedName name="미화미화" localSheetId="43">#REF!</definedName>
    <definedName name="미화미화" localSheetId="44">#REF!</definedName>
    <definedName name="미화미화" localSheetId="46">#REF!</definedName>
    <definedName name="미화미화" localSheetId="53">#REF!</definedName>
    <definedName name="미화미화" localSheetId="55">#REF!</definedName>
    <definedName name="미화미화" localSheetId="57">#REF!</definedName>
    <definedName name="미화미화" localSheetId="58">#REF!</definedName>
    <definedName name="미화미화" localSheetId="59">#REF!</definedName>
    <definedName name="미화미화" localSheetId="60">#REF!</definedName>
    <definedName name="미화미화" localSheetId="72">#REF!</definedName>
    <definedName name="미화미화" localSheetId="73">#REF!</definedName>
    <definedName name="미화미화" localSheetId="74">#REF!</definedName>
    <definedName name="미화미화" localSheetId="61">#REF!</definedName>
    <definedName name="미화미화" localSheetId="62">#REF!</definedName>
    <definedName name="미화미화" localSheetId="63">#REF!</definedName>
    <definedName name="미화미화" localSheetId="67">#REF!</definedName>
    <definedName name="미화미화" localSheetId="78">#REF!</definedName>
    <definedName name="미화미화" localSheetId="79">#REF!</definedName>
    <definedName name="미화미화" localSheetId="80">#REF!</definedName>
    <definedName name="미화미화">#REF!</definedName>
    <definedName name="미화미화미화" localSheetId="4">#REF!</definedName>
    <definedName name="미화미화미화" localSheetId="6">#REF!</definedName>
    <definedName name="미화미화미화" localSheetId="7">#REF!</definedName>
    <definedName name="미화미화미화" localSheetId="9">#REF!</definedName>
    <definedName name="미화미화미화" localSheetId="15">#REF!</definedName>
    <definedName name="미화미화미화" localSheetId="26">#REF!</definedName>
    <definedName name="미화미화미화" localSheetId="19">#REF!</definedName>
    <definedName name="미화미화미화" localSheetId="20">#REF!</definedName>
    <definedName name="미화미화미화" localSheetId="21">#REF!</definedName>
    <definedName name="미화미화미화" localSheetId="22">#REF!</definedName>
    <definedName name="미화미화미화" localSheetId="25">#REF!</definedName>
    <definedName name="미화미화미화" localSheetId="32">#REF!</definedName>
    <definedName name="미화미화미화" localSheetId="34">#REF!</definedName>
    <definedName name="미화미화미화" localSheetId="41">#REF!</definedName>
    <definedName name="미화미화미화" localSheetId="42">#REF!</definedName>
    <definedName name="미화미화미화" localSheetId="43">#REF!</definedName>
    <definedName name="미화미화미화" localSheetId="44">#REF!</definedName>
    <definedName name="미화미화미화" localSheetId="46">#REF!</definedName>
    <definedName name="미화미화미화" localSheetId="53">#REF!</definedName>
    <definedName name="미화미화미화" localSheetId="55">#REF!</definedName>
    <definedName name="미화미화미화" localSheetId="57">#REF!</definedName>
    <definedName name="미화미화미화" localSheetId="58">#REF!</definedName>
    <definedName name="미화미화미화" localSheetId="59">#REF!</definedName>
    <definedName name="미화미화미화" localSheetId="60">#REF!</definedName>
    <definedName name="미화미화미화" localSheetId="72">#REF!</definedName>
    <definedName name="미화미화미화" localSheetId="73">#REF!</definedName>
    <definedName name="미화미화미화" localSheetId="74">#REF!</definedName>
    <definedName name="미화미화미화" localSheetId="61">#REF!</definedName>
    <definedName name="미화미화미화" localSheetId="62">#REF!</definedName>
    <definedName name="미화미화미화" localSheetId="63">#REF!</definedName>
    <definedName name="미화미화미화" localSheetId="67">#REF!</definedName>
    <definedName name="미화미화미화" localSheetId="78">#REF!</definedName>
    <definedName name="미화미화미화" localSheetId="79">#REF!</definedName>
    <definedName name="미화미화미화" localSheetId="80">#REF!</definedName>
    <definedName name="미화미화미화">#REF!</definedName>
    <definedName name="미히ㅘ" localSheetId="4">#REF!</definedName>
    <definedName name="미히ㅘ" localSheetId="6">#REF!</definedName>
    <definedName name="미히ㅘ" localSheetId="7">#REF!</definedName>
    <definedName name="미히ㅘ" localSheetId="9">#REF!</definedName>
    <definedName name="미히ㅘ" localSheetId="12">#REF!</definedName>
    <definedName name="미히ㅘ" localSheetId="14">#REF!</definedName>
    <definedName name="미히ㅘ" localSheetId="15">#REF!</definedName>
    <definedName name="미히ㅘ" localSheetId="26">#REF!</definedName>
    <definedName name="미히ㅘ" localSheetId="18">#REF!</definedName>
    <definedName name="미히ㅘ" localSheetId="19">#REF!</definedName>
    <definedName name="미히ㅘ" localSheetId="20">#REF!</definedName>
    <definedName name="미히ㅘ" localSheetId="21">#REF!</definedName>
    <definedName name="미히ㅘ" localSheetId="22">#REF!</definedName>
    <definedName name="미히ㅘ" localSheetId="23">#REF!</definedName>
    <definedName name="미히ㅘ" localSheetId="25">#REF!</definedName>
    <definedName name="미히ㅘ" localSheetId="32">#REF!</definedName>
    <definedName name="미히ㅘ" localSheetId="34">#REF!</definedName>
    <definedName name="미히ㅘ" localSheetId="41">#REF!</definedName>
    <definedName name="미히ㅘ" localSheetId="42">#REF!</definedName>
    <definedName name="미히ㅘ" localSheetId="43">#REF!</definedName>
    <definedName name="미히ㅘ" localSheetId="44">#REF!</definedName>
    <definedName name="미히ㅘ" localSheetId="46">#REF!</definedName>
    <definedName name="미히ㅘ" localSheetId="53">#REF!</definedName>
    <definedName name="미히ㅘ" localSheetId="55">#REF!</definedName>
    <definedName name="미히ㅘ" localSheetId="57">#REF!</definedName>
    <definedName name="미히ㅘ" localSheetId="58">#REF!</definedName>
    <definedName name="미히ㅘ" localSheetId="59">#REF!</definedName>
    <definedName name="미히ㅘ" localSheetId="60">#REF!</definedName>
    <definedName name="미히ㅘ" localSheetId="72">#REF!</definedName>
    <definedName name="미히ㅘ" localSheetId="73">#REF!</definedName>
    <definedName name="미히ㅘ" localSheetId="74">#REF!</definedName>
    <definedName name="미히ㅘ" localSheetId="61">#REF!</definedName>
    <definedName name="미히ㅘ" localSheetId="62">#REF!</definedName>
    <definedName name="미히ㅘ" localSheetId="63">#REF!</definedName>
    <definedName name="미히ㅘ" localSheetId="67">#REF!</definedName>
    <definedName name="미히ㅘ" localSheetId="78">#REF!</definedName>
    <definedName name="미히ㅘ" localSheetId="79">#REF!</definedName>
    <definedName name="미히ㅘ" localSheetId="80">#REF!</definedName>
    <definedName name="미히ㅘ">#REF!</definedName>
    <definedName name="사회" localSheetId="4">#REF!</definedName>
    <definedName name="사회" localSheetId="6">#REF!</definedName>
    <definedName name="사회" localSheetId="7">#REF!</definedName>
    <definedName name="사회" localSheetId="9">#REF!</definedName>
    <definedName name="사회" localSheetId="12">#REF!</definedName>
    <definedName name="사회" localSheetId="14">#REF!</definedName>
    <definedName name="사회" localSheetId="15">#REF!</definedName>
    <definedName name="사회" localSheetId="26">#REF!</definedName>
    <definedName name="사회" localSheetId="19">#REF!</definedName>
    <definedName name="사회" localSheetId="20">#REF!</definedName>
    <definedName name="사회" localSheetId="21">#REF!</definedName>
    <definedName name="사회" localSheetId="22">#REF!</definedName>
    <definedName name="사회" localSheetId="25">#REF!</definedName>
    <definedName name="사회" localSheetId="32">#REF!</definedName>
    <definedName name="사회" localSheetId="34">#REF!</definedName>
    <definedName name="사회" localSheetId="41">#REF!</definedName>
    <definedName name="사회" localSheetId="42">#REF!</definedName>
    <definedName name="사회" localSheetId="43">#REF!</definedName>
    <definedName name="사회" localSheetId="44">#REF!</definedName>
    <definedName name="사회" localSheetId="46">#REF!</definedName>
    <definedName name="사회" localSheetId="53">#REF!</definedName>
    <definedName name="사회" localSheetId="55">#REF!</definedName>
    <definedName name="사회" localSheetId="57">#REF!</definedName>
    <definedName name="사회" localSheetId="58">#REF!</definedName>
    <definedName name="사회" localSheetId="59">#REF!</definedName>
    <definedName name="사회" localSheetId="60">#REF!</definedName>
    <definedName name="사회" localSheetId="72">#REF!</definedName>
    <definedName name="사회" localSheetId="73">#REF!</definedName>
    <definedName name="사회" localSheetId="74">#REF!</definedName>
    <definedName name="사회" localSheetId="61">#REF!</definedName>
    <definedName name="사회" localSheetId="62">#REF!</definedName>
    <definedName name="사회" localSheetId="63">#REF!</definedName>
    <definedName name="사회" localSheetId="67">#REF!</definedName>
    <definedName name="사회" localSheetId="78">#REF!</definedName>
    <definedName name="사회" localSheetId="79">#REF!</definedName>
    <definedName name="사회" localSheetId="80">#REF!</definedName>
    <definedName name="사회">#REF!</definedName>
    <definedName name="사회1" localSheetId="4">#REF!</definedName>
    <definedName name="사회1" localSheetId="6">#REF!</definedName>
    <definedName name="사회1" localSheetId="7">#REF!</definedName>
    <definedName name="사회1" localSheetId="9">#REF!</definedName>
    <definedName name="사회1" localSheetId="12">#REF!</definedName>
    <definedName name="사회1" localSheetId="14">#REF!</definedName>
    <definedName name="사회1" localSheetId="15">#REF!</definedName>
    <definedName name="사회1" localSheetId="26">#REF!</definedName>
    <definedName name="사회1" localSheetId="18">#REF!</definedName>
    <definedName name="사회1" localSheetId="19">#REF!</definedName>
    <definedName name="사회1" localSheetId="20">#REF!</definedName>
    <definedName name="사회1" localSheetId="21">#REF!</definedName>
    <definedName name="사회1" localSheetId="22">#REF!</definedName>
    <definedName name="사회1" localSheetId="23">#REF!</definedName>
    <definedName name="사회1" localSheetId="25">#REF!</definedName>
    <definedName name="사회1" localSheetId="32">#REF!</definedName>
    <definedName name="사회1" localSheetId="34">#REF!</definedName>
    <definedName name="사회1" localSheetId="41">#REF!</definedName>
    <definedName name="사회1" localSheetId="42">#REF!</definedName>
    <definedName name="사회1" localSheetId="43">#REF!</definedName>
    <definedName name="사회1" localSheetId="44">#REF!</definedName>
    <definedName name="사회1" localSheetId="46">#REF!</definedName>
    <definedName name="사회1" localSheetId="53">#REF!</definedName>
    <definedName name="사회1" localSheetId="55">#REF!</definedName>
    <definedName name="사회1" localSheetId="57">#REF!</definedName>
    <definedName name="사회1" localSheetId="58">#REF!</definedName>
    <definedName name="사회1" localSheetId="59">#REF!</definedName>
    <definedName name="사회1" localSheetId="60">#REF!</definedName>
    <definedName name="사회1" localSheetId="72">#REF!</definedName>
    <definedName name="사회1" localSheetId="73">#REF!</definedName>
    <definedName name="사회1" localSheetId="74">#REF!</definedName>
    <definedName name="사회1" localSheetId="61">#REF!</definedName>
    <definedName name="사회1" localSheetId="62">#REF!</definedName>
    <definedName name="사회1" localSheetId="63">#REF!</definedName>
    <definedName name="사회1" localSheetId="67">#REF!</definedName>
    <definedName name="사회1" localSheetId="78">#REF!</definedName>
    <definedName name="사회1" localSheetId="79">#REF!</definedName>
    <definedName name="사회1" localSheetId="80">#REF!</definedName>
    <definedName name="사회1">#REF!</definedName>
    <definedName name="사회2" localSheetId="4">#REF!</definedName>
    <definedName name="사회2" localSheetId="6">#REF!</definedName>
    <definedName name="사회2" localSheetId="7">#REF!</definedName>
    <definedName name="사회2" localSheetId="9">#REF!</definedName>
    <definedName name="사회2" localSheetId="12">#REF!</definedName>
    <definedName name="사회2" localSheetId="14">#REF!</definedName>
    <definedName name="사회2" localSheetId="15">#REF!</definedName>
    <definedName name="사회2" localSheetId="26">#REF!</definedName>
    <definedName name="사회2" localSheetId="19">#REF!</definedName>
    <definedName name="사회2" localSheetId="20">#REF!</definedName>
    <definedName name="사회2" localSheetId="21">#REF!</definedName>
    <definedName name="사회2" localSheetId="22">#REF!</definedName>
    <definedName name="사회2" localSheetId="25">#REF!</definedName>
    <definedName name="사회2" localSheetId="32">#REF!</definedName>
    <definedName name="사회2" localSheetId="34">#REF!</definedName>
    <definedName name="사회2" localSheetId="41">#REF!</definedName>
    <definedName name="사회2" localSheetId="42">#REF!</definedName>
    <definedName name="사회2" localSheetId="43">#REF!</definedName>
    <definedName name="사회2" localSheetId="44">#REF!</definedName>
    <definedName name="사회2" localSheetId="46">#REF!</definedName>
    <definedName name="사회2" localSheetId="53">#REF!</definedName>
    <definedName name="사회2" localSheetId="55">#REF!</definedName>
    <definedName name="사회2" localSheetId="57">#REF!</definedName>
    <definedName name="사회2" localSheetId="58">#REF!</definedName>
    <definedName name="사회2" localSheetId="59">#REF!</definedName>
    <definedName name="사회2" localSheetId="60">#REF!</definedName>
    <definedName name="사회2" localSheetId="72">#REF!</definedName>
    <definedName name="사회2" localSheetId="73">#REF!</definedName>
    <definedName name="사회2" localSheetId="74">#REF!</definedName>
    <definedName name="사회2" localSheetId="61">#REF!</definedName>
    <definedName name="사회2" localSheetId="62">#REF!</definedName>
    <definedName name="사회2" localSheetId="63">#REF!</definedName>
    <definedName name="사회2" localSheetId="67">#REF!</definedName>
    <definedName name="사회2" localSheetId="78">#REF!</definedName>
    <definedName name="사회2" localSheetId="79">#REF!</definedName>
    <definedName name="사회2" localSheetId="80">#REF!</definedName>
    <definedName name="사회2">#REF!</definedName>
    <definedName name="ㅇ" localSheetId="6">#REF!</definedName>
    <definedName name="ㅇ" localSheetId="7">#REF!</definedName>
    <definedName name="ㅇ" localSheetId="9">#REF!</definedName>
    <definedName name="ㅇ" localSheetId="15">#REF!</definedName>
    <definedName name="ㅇ" localSheetId="26">#REF!</definedName>
    <definedName name="ㅇ" localSheetId="25">#REF!</definedName>
    <definedName name="ㅇ" localSheetId="32">#REF!</definedName>
    <definedName name="ㅇ" localSheetId="41">#REF!</definedName>
    <definedName name="ㅇ" localSheetId="42">#REF!</definedName>
    <definedName name="ㅇ" localSheetId="43">#REF!</definedName>
    <definedName name="ㅇ" localSheetId="44">#REF!</definedName>
    <definedName name="ㅇ" localSheetId="53">#REF!</definedName>
    <definedName name="ㅇ" localSheetId="60">#REF!</definedName>
    <definedName name="ㅇ" localSheetId="72">#REF!</definedName>
    <definedName name="ㅇ" localSheetId="73">#REF!</definedName>
    <definedName name="ㅇ" localSheetId="74">#REF!</definedName>
    <definedName name="ㅇ" localSheetId="61">#REF!</definedName>
    <definedName name="ㅇ" localSheetId="62">#REF!</definedName>
    <definedName name="ㅇ" localSheetId="63">#REF!</definedName>
    <definedName name="ㅇ" localSheetId="67">#REF!</definedName>
    <definedName name="ㅇ" localSheetId="78">#REF!</definedName>
    <definedName name="ㅇ" localSheetId="79">#REF!</definedName>
    <definedName name="ㅇ" localSheetId="80">#REF!</definedName>
    <definedName name="ㅇ">#REF!</definedName>
    <definedName name="ㅇㄹㅇ" localSheetId="32">#REF!</definedName>
    <definedName name="ㅇㄹㅇ">#REF!</definedName>
    <definedName name="ㅇㅇ" localSheetId="6">#REF!</definedName>
    <definedName name="ㅇㅇ" localSheetId="7">#REF!</definedName>
    <definedName name="ㅇㅇ" localSheetId="9">#REF!</definedName>
    <definedName name="ㅇㅇ" localSheetId="15">#REF!</definedName>
    <definedName name="ㅇㅇ" localSheetId="26">#REF!</definedName>
    <definedName name="ㅇㅇ" localSheetId="25">#REF!</definedName>
    <definedName name="ㅇㅇ" localSheetId="32">#REF!</definedName>
    <definedName name="ㅇㅇ" localSheetId="41">#REF!</definedName>
    <definedName name="ㅇㅇ" localSheetId="42">#REF!</definedName>
    <definedName name="ㅇㅇ" localSheetId="43">#REF!</definedName>
    <definedName name="ㅇㅇ" localSheetId="44">#REF!</definedName>
    <definedName name="ㅇㅇ" localSheetId="53">#REF!</definedName>
    <definedName name="ㅇㅇ" localSheetId="60">#REF!</definedName>
    <definedName name="ㅇㅇ" localSheetId="72">#REF!</definedName>
    <definedName name="ㅇㅇ" localSheetId="73">#REF!</definedName>
    <definedName name="ㅇㅇ" localSheetId="74">#REF!</definedName>
    <definedName name="ㅇㅇ" localSheetId="61">#REF!</definedName>
    <definedName name="ㅇㅇ" localSheetId="62">#REF!</definedName>
    <definedName name="ㅇㅇ" localSheetId="63">#REF!</definedName>
    <definedName name="ㅇㅇ" localSheetId="67">#REF!</definedName>
    <definedName name="ㅇㅇ" localSheetId="78">#REF!</definedName>
    <definedName name="ㅇㅇ" localSheetId="79">#REF!</definedName>
    <definedName name="ㅇㅇ" localSheetId="80">#REF!</definedName>
    <definedName name="ㅇㅇ">#REF!</definedName>
    <definedName name="이동" localSheetId="6">#REF!</definedName>
    <definedName name="이동" localSheetId="7">#REF!</definedName>
    <definedName name="이동" localSheetId="9">#REF!</definedName>
    <definedName name="이동" localSheetId="15">#REF!</definedName>
    <definedName name="이동" localSheetId="26">#REF!</definedName>
    <definedName name="이동" localSheetId="25">#REF!</definedName>
    <definedName name="이동" localSheetId="32">#REF!</definedName>
    <definedName name="이동" localSheetId="41">#REF!</definedName>
    <definedName name="이동" localSheetId="42">#REF!</definedName>
    <definedName name="이동" localSheetId="43">#REF!</definedName>
    <definedName name="이동" localSheetId="44">#REF!</definedName>
    <definedName name="이동" localSheetId="53">#REF!</definedName>
    <definedName name="이동" localSheetId="60">#REF!</definedName>
    <definedName name="이동" localSheetId="72">#REF!</definedName>
    <definedName name="이동" localSheetId="73">#REF!</definedName>
    <definedName name="이동" localSheetId="74">#REF!</definedName>
    <definedName name="이동" localSheetId="61">#REF!</definedName>
    <definedName name="이동" localSheetId="62">#REF!</definedName>
    <definedName name="이동" localSheetId="63">#REF!</definedName>
    <definedName name="이동" localSheetId="67">#REF!</definedName>
    <definedName name="이동" localSheetId="78">#REF!</definedName>
    <definedName name="이동" localSheetId="79">#REF!</definedName>
    <definedName name="이동" localSheetId="80">#REF!</definedName>
    <definedName name="이동">#REF!</definedName>
    <definedName name="이동1" localSheetId="6">#REF!</definedName>
    <definedName name="이동1" localSheetId="7">#REF!</definedName>
    <definedName name="이동1" localSheetId="9">#REF!</definedName>
    <definedName name="이동1" localSheetId="15">#REF!</definedName>
    <definedName name="이동1" localSheetId="26">#REF!</definedName>
    <definedName name="이동1" localSheetId="25">#REF!</definedName>
    <definedName name="이동1" localSheetId="32">#REF!</definedName>
    <definedName name="이동1" localSheetId="41">#REF!</definedName>
    <definedName name="이동1" localSheetId="42">#REF!</definedName>
    <definedName name="이동1" localSheetId="43">#REF!</definedName>
    <definedName name="이동1" localSheetId="44">#REF!</definedName>
    <definedName name="이동1" localSheetId="53">#REF!</definedName>
    <definedName name="이동1" localSheetId="60">#REF!</definedName>
    <definedName name="이동1" localSheetId="72">#REF!</definedName>
    <definedName name="이동1" localSheetId="73">#REF!</definedName>
    <definedName name="이동1" localSheetId="74">#REF!</definedName>
    <definedName name="이동1" localSheetId="61">#REF!</definedName>
    <definedName name="이동1" localSheetId="62">#REF!</definedName>
    <definedName name="이동1" localSheetId="63">#REF!</definedName>
    <definedName name="이동1" localSheetId="67">#REF!</definedName>
    <definedName name="이동1" localSheetId="78">#REF!</definedName>
    <definedName name="이동1" localSheetId="79">#REF!</definedName>
    <definedName name="이동1" localSheetId="80">#REF!</definedName>
    <definedName name="이동1">#REF!</definedName>
    <definedName name="이동2" localSheetId="6">#REF!</definedName>
    <definedName name="이동2" localSheetId="7">#REF!</definedName>
    <definedName name="이동2" localSheetId="9">#REF!</definedName>
    <definedName name="이동2" localSheetId="15">#REF!</definedName>
    <definedName name="이동2" localSheetId="26">#REF!</definedName>
    <definedName name="이동2" localSheetId="25">#REF!</definedName>
    <definedName name="이동2" localSheetId="32">#REF!</definedName>
    <definedName name="이동2" localSheetId="41">#REF!</definedName>
    <definedName name="이동2" localSheetId="42">#REF!</definedName>
    <definedName name="이동2" localSheetId="43">#REF!</definedName>
    <definedName name="이동2" localSheetId="44">#REF!</definedName>
    <definedName name="이동2" localSheetId="53">#REF!</definedName>
    <definedName name="이동2" localSheetId="60">#REF!</definedName>
    <definedName name="이동2" localSheetId="72">#REF!</definedName>
    <definedName name="이동2" localSheetId="73">#REF!</definedName>
    <definedName name="이동2" localSheetId="74">#REF!</definedName>
    <definedName name="이동2" localSheetId="61">#REF!</definedName>
    <definedName name="이동2" localSheetId="62">#REF!</definedName>
    <definedName name="이동2" localSheetId="63">#REF!</definedName>
    <definedName name="이동2" localSheetId="67">#REF!</definedName>
    <definedName name="이동2" localSheetId="78">#REF!</definedName>
    <definedName name="이동2" localSheetId="79">#REF!</definedName>
    <definedName name="이동2" localSheetId="80">#REF!</definedName>
    <definedName name="이동2">#REF!</definedName>
    <definedName name="이동4" localSheetId="6">#REF!</definedName>
    <definedName name="이동4" localSheetId="7">#REF!</definedName>
    <definedName name="이동4" localSheetId="9">#REF!</definedName>
    <definedName name="이동4" localSheetId="15">#REF!</definedName>
    <definedName name="이동4" localSheetId="26">#REF!</definedName>
    <definedName name="이동4" localSheetId="25">#REF!</definedName>
    <definedName name="이동4" localSheetId="32">#REF!</definedName>
    <definedName name="이동4" localSheetId="41">#REF!</definedName>
    <definedName name="이동4" localSheetId="42">#REF!</definedName>
    <definedName name="이동4" localSheetId="43">#REF!</definedName>
    <definedName name="이동4" localSheetId="44">#REF!</definedName>
    <definedName name="이동4" localSheetId="53">#REF!</definedName>
    <definedName name="이동4" localSheetId="60">#REF!</definedName>
    <definedName name="이동4" localSheetId="72">#REF!</definedName>
    <definedName name="이동4" localSheetId="73">#REF!</definedName>
    <definedName name="이동4" localSheetId="74">#REF!</definedName>
    <definedName name="이동4" localSheetId="61">#REF!</definedName>
    <definedName name="이동4" localSheetId="62">#REF!</definedName>
    <definedName name="이동4" localSheetId="63">#REF!</definedName>
    <definedName name="이동4" localSheetId="67">#REF!</definedName>
    <definedName name="이동4" localSheetId="78">#REF!</definedName>
    <definedName name="이동4" localSheetId="79">#REF!</definedName>
    <definedName name="이동4" localSheetId="80">#REF!</definedName>
    <definedName name="이동4">#REF!</definedName>
    <definedName name="이동5" localSheetId="6">#REF!</definedName>
    <definedName name="이동5" localSheetId="7">#REF!</definedName>
    <definedName name="이동5" localSheetId="9">#REF!</definedName>
    <definedName name="이동5" localSheetId="15">#REF!</definedName>
    <definedName name="이동5" localSheetId="26">#REF!</definedName>
    <definedName name="이동5" localSheetId="25">#REF!</definedName>
    <definedName name="이동5" localSheetId="32">#REF!</definedName>
    <definedName name="이동5" localSheetId="41">#REF!</definedName>
    <definedName name="이동5" localSheetId="42">#REF!</definedName>
    <definedName name="이동5" localSheetId="43">#REF!</definedName>
    <definedName name="이동5" localSheetId="44">#REF!</definedName>
    <definedName name="이동5" localSheetId="53">#REF!</definedName>
    <definedName name="이동5" localSheetId="60">#REF!</definedName>
    <definedName name="이동5" localSheetId="72">#REF!</definedName>
    <definedName name="이동5" localSheetId="73">#REF!</definedName>
    <definedName name="이동5" localSheetId="74">#REF!</definedName>
    <definedName name="이동5" localSheetId="61">#REF!</definedName>
    <definedName name="이동5" localSheetId="62">#REF!</definedName>
    <definedName name="이동5" localSheetId="63">#REF!</definedName>
    <definedName name="이동5" localSheetId="67">#REF!</definedName>
    <definedName name="이동5" localSheetId="78">#REF!</definedName>
    <definedName name="이동5" localSheetId="79">#REF!</definedName>
    <definedName name="이동5" localSheetId="80">#REF!</definedName>
    <definedName name="이동5">#REF!</definedName>
    <definedName name="이동6" localSheetId="6">#REF!</definedName>
    <definedName name="이동6" localSheetId="7">#REF!</definedName>
    <definedName name="이동6" localSheetId="9">#REF!</definedName>
    <definedName name="이동6" localSheetId="15">#REF!</definedName>
    <definedName name="이동6" localSheetId="26">#REF!</definedName>
    <definedName name="이동6" localSheetId="25">#REF!</definedName>
    <definedName name="이동6" localSheetId="32">#REF!</definedName>
    <definedName name="이동6" localSheetId="41">#REF!</definedName>
    <definedName name="이동6" localSheetId="42">#REF!</definedName>
    <definedName name="이동6" localSheetId="43">#REF!</definedName>
    <definedName name="이동6" localSheetId="44">#REF!</definedName>
    <definedName name="이동6" localSheetId="53">#REF!</definedName>
    <definedName name="이동6" localSheetId="60">#REF!</definedName>
    <definedName name="이동6" localSheetId="72">#REF!</definedName>
    <definedName name="이동6" localSheetId="73">#REF!</definedName>
    <definedName name="이동6" localSheetId="74">#REF!</definedName>
    <definedName name="이동6" localSheetId="61">#REF!</definedName>
    <definedName name="이동6" localSheetId="62">#REF!</definedName>
    <definedName name="이동6" localSheetId="63">#REF!</definedName>
    <definedName name="이동6" localSheetId="67">#REF!</definedName>
    <definedName name="이동6" localSheetId="78">#REF!</definedName>
    <definedName name="이동6" localSheetId="79">#REF!</definedName>
    <definedName name="이동6" localSheetId="80">#REF!</definedName>
    <definedName name="이동6">#REF!</definedName>
    <definedName name="이동7" localSheetId="6">#REF!</definedName>
    <definedName name="이동7" localSheetId="7">#REF!</definedName>
    <definedName name="이동7" localSheetId="9">#REF!</definedName>
    <definedName name="이동7" localSheetId="15">#REF!</definedName>
    <definedName name="이동7" localSheetId="26">#REF!</definedName>
    <definedName name="이동7" localSheetId="25">#REF!</definedName>
    <definedName name="이동7" localSheetId="32">#REF!</definedName>
    <definedName name="이동7" localSheetId="41">#REF!</definedName>
    <definedName name="이동7" localSheetId="42">#REF!</definedName>
    <definedName name="이동7" localSheetId="43">#REF!</definedName>
    <definedName name="이동7" localSheetId="44">#REF!</definedName>
    <definedName name="이동7" localSheetId="53">#REF!</definedName>
    <definedName name="이동7" localSheetId="60">#REF!</definedName>
    <definedName name="이동7" localSheetId="72">#REF!</definedName>
    <definedName name="이동7" localSheetId="73">#REF!</definedName>
    <definedName name="이동7" localSheetId="74">#REF!</definedName>
    <definedName name="이동7" localSheetId="61">#REF!</definedName>
    <definedName name="이동7" localSheetId="62">#REF!</definedName>
    <definedName name="이동7" localSheetId="63">#REF!</definedName>
    <definedName name="이동7" localSheetId="67">#REF!</definedName>
    <definedName name="이동7" localSheetId="78">#REF!</definedName>
    <definedName name="이동7" localSheetId="79">#REF!</definedName>
    <definedName name="이동7" localSheetId="80">#REF!</definedName>
    <definedName name="이동7">#REF!</definedName>
    <definedName name="이홍3" localSheetId="6">#REF!</definedName>
    <definedName name="이홍3" localSheetId="7">#REF!</definedName>
    <definedName name="이홍3" localSheetId="9">#REF!</definedName>
    <definedName name="이홍3" localSheetId="15">#REF!</definedName>
    <definedName name="이홍3" localSheetId="26">#REF!</definedName>
    <definedName name="이홍3" localSheetId="25">#REF!</definedName>
    <definedName name="이홍3" localSheetId="32">#REF!</definedName>
    <definedName name="이홍3" localSheetId="41">#REF!</definedName>
    <definedName name="이홍3" localSheetId="42">#REF!</definedName>
    <definedName name="이홍3" localSheetId="43">#REF!</definedName>
    <definedName name="이홍3" localSheetId="44">#REF!</definedName>
    <definedName name="이홍3" localSheetId="53">#REF!</definedName>
    <definedName name="이홍3" localSheetId="60">#REF!</definedName>
    <definedName name="이홍3" localSheetId="72">#REF!</definedName>
    <definedName name="이홍3" localSheetId="73">#REF!</definedName>
    <definedName name="이홍3" localSheetId="74">#REF!</definedName>
    <definedName name="이홍3" localSheetId="61">#REF!</definedName>
    <definedName name="이홍3" localSheetId="62">#REF!</definedName>
    <definedName name="이홍3" localSheetId="63">#REF!</definedName>
    <definedName name="이홍3" localSheetId="67">#REF!</definedName>
    <definedName name="이홍3" localSheetId="78">#REF!</definedName>
    <definedName name="이홍3" localSheetId="79">#REF!</definedName>
    <definedName name="이홍3" localSheetId="80">#REF!</definedName>
    <definedName name="이홍3">#REF!</definedName>
    <definedName name="인인" localSheetId="4">#REF!</definedName>
    <definedName name="인인" localSheetId="6">#REF!</definedName>
    <definedName name="인인" localSheetId="7">#REF!</definedName>
    <definedName name="인인" localSheetId="9">#REF!</definedName>
    <definedName name="인인" localSheetId="15">#REF!</definedName>
    <definedName name="인인" localSheetId="26">#REF!</definedName>
    <definedName name="인인" localSheetId="19">#REF!</definedName>
    <definedName name="인인" localSheetId="20">#REF!</definedName>
    <definedName name="인인" localSheetId="21">#REF!</definedName>
    <definedName name="인인" localSheetId="22">#REF!</definedName>
    <definedName name="인인" localSheetId="25">#REF!</definedName>
    <definedName name="인인" localSheetId="32">#REF!</definedName>
    <definedName name="인인" localSheetId="34">#REF!</definedName>
    <definedName name="인인" localSheetId="41">#REF!</definedName>
    <definedName name="인인" localSheetId="42">#REF!</definedName>
    <definedName name="인인" localSheetId="43">#REF!</definedName>
    <definedName name="인인" localSheetId="44">#REF!</definedName>
    <definedName name="인인" localSheetId="46">#REF!</definedName>
    <definedName name="인인" localSheetId="53">#REF!</definedName>
    <definedName name="인인" localSheetId="55">#REF!</definedName>
    <definedName name="인인" localSheetId="57">#REF!</definedName>
    <definedName name="인인" localSheetId="58">#REF!</definedName>
    <definedName name="인인" localSheetId="59">#REF!</definedName>
    <definedName name="인인" localSheetId="60">#REF!</definedName>
    <definedName name="인인" localSheetId="72">#REF!</definedName>
    <definedName name="인인" localSheetId="73">#REF!</definedName>
    <definedName name="인인" localSheetId="74">#REF!</definedName>
    <definedName name="인인" localSheetId="61">#REF!</definedName>
    <definedName name="인인" localSheetId="62">#REF!</definedName>
    <definedName name="인인" localSheetId="63">#REF!</definedName>
    <definedName name="인인" localSheetId="67">#REF!</definedName>
    <definedName name="인인" localSheetId="78">#REF!</definedName>
    <definedName name="인인" localSheetId="79">#REF!</definedName>
    <definedName name="인인" localSheetId="80">#REF!</definedName>
    <definedName name="인인">#REF!</definedName>
    <definedName name="ㅈㅈ" localSheetId="6">#REF!</definedName>
    <definedName name="ㅈㅈ" localSheetId="7">#REF!</definedName>
    <definedName name="ㅈㅈ" localSheetId="9">#REF!</definedName>
    <definedName name="ㅈㅈ" localSheetId="15">#REF!</definedName>
    <definedName name="ㅈㅈ" localSheetId="26">#REF!</definedName>
    <definedName name="ㅈㅈ" localSheetId="25">#REF!</definedName>
    <definedName name="ㅈㅈ" localSheetId="32">#REF!</definedName>
    <definedName name="ㅈㅈ" localSheetId="41">#REF!</definedName>
    <definedName name="ㅈㅈ" localSheetId="42">#REF!</definedName>
    <definedName name="ㅈㅈ" localSheetId="43">#REF!</definedName>
    <definedName name="ㅈㅈ" localSheetId="44">#REF!</definedName>
    <definedName name="ㅈㅈ" localSheetId="53">#REF!</definedName>
    <definedName name="ㅈㅈ" localSheetId="60">#REF!</definedName>
    <definedName name="ㅈㅈ" localSheetId="72">#REF!</definedName>
    <definedName name="ㅈㅈ" localSheetId="73">#REF!</definedName>
    <definedName name="ㅈㅈ" localSheetId="74">#REF!</definedName>
    <definedName name="ㅈㅈ" localSheetId="61">#REF!</definedName>
    <definedName name="ㅈㅈ" localSheetId="62">#REF!</definedName>
    <definedName name="ㅈㅈ" localSheetId="63">#REF!</definedName>
    <definedName name="ㅈㅈ" localSheetId="67">#REF!</definedName>
    <definedName name="ㅈㅈ" localSheetId="78">#REF!</definedName>
    <definedName name="ㅈㅈ" localSheetId="79">#REF!</definedName>
    <definedName name="ㅈㅈ" localSheetId="80">#REF!</definedName>
    <definedName name="ㅈ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20" l="1"/>
  <c r="K8" i="140" l="1"/>
  <c r="P28" i="152" l="1"/>
  <c r="P14" i="134" l="1"/>
  <c r="F21" i="188" l="1"/>
  <c r="F20" i="188"/>
  <c r="F19" i="188"/>
  <c r="F18" i="188"/>
  <c r="F16" i="188"/>
  <c r="F15" i="188"/>
  <c r="F14" i="188"/>
  <c r="F13" i="188"/>
  <c r="F12" i="188"/>
  <c r="F11" i="188"/>
  <c r="F10" i="188"/>
  <c r="F9" i="188"/>
  <c r="F8" i="188"/>
  <c r="F7" i="188"/>
  <c r="F17" i="188"/>
  <c r="F6" i="188"/>
  <c r="L8" i="187" l="1"/>
  <c r="M8" i="187" s="1"/>
  <c r="K8" i="187"/>
  <c r="J8" i="187"/>
  <c r="I8" i="187"/>
  <c r="H8" i="187"/>
  <c r="G8" i="187"/>
  <c r="E8" i="187"/>
  <c r="F8" i="187" s="1"/>
  <c r="D8" i="187"/>
  <c r="L7" i="187"/>
  <c r="M7" i="187" s="1"/>
  <c r="K7" i="187"/>
  <c r="J7" i="187"/>
  <c r="I7" i="187"/>
  <c r="H7" i="187"/>
  <c r="G7" i="187"/>
  <c r="E7" i="187"/>
  <c r="F7" i="187" s="1"/>
  <c r="D7" i="187"/>
  <c r="D6" i="186" s="1"/>
  <c r="E9" i="186"/>
  <c r="D9" i="186"/>
  <c r="E8" i="186"/>
  <c r="D8" i="186"/>
  <c r="D7" i="186"/>
  <c r="M8" i="185"/>
  <c r="K8" i="185"/>
  <c r="I8" i="185"/>
  <c r="G8" i="185"/>
  <c r="E8" i="185"/>
  <c r="M7" i="185"/>
  <c r="K7" i="185"/>
  <c r="I7" i="185"/>
  <c r="G7" i="185"/>
  <c r="E7" i="185"/>
  <c r="J8" i="184"/>
  <c r="K8" i="184" s="1"/>
  <c r="I8" i="184"/>
  <c r="H8" i="184"/>
  <c r="F8" i="184"/>
  <c r="G8" i="184" s="1"/>
  <c r="E8" i="184"/>
  <c r="D8" i="184"/>
  <c r="D8" i="185" s="1"/>
  <c r="L7" i="184"/>
  <c r="J7" i="184"/>
  <c r="K7" i="184" s="1"/>
  <c r="H7" i="184"/>
  <c r="I7" i="184" s="1"/>
  <c r="F7" i="184"/>
  <c r="G7" i="184" s="1"/>
  <c r="E7" i="184"/>
  <c r="D7" i="184"/>
  <c r="D7" i="185" s="1"/>
  <c r="L7" i="185" s="1"/>
  <c r="O9" i="183"/>
  <c r="N9" i="183"/>
  <c r="L9" i="183"/>
  <c r="M9" i="183" s="1"/>
  <c r="H9" i="183"/>
  <c r="I9" i="183" s="1"/>
  <c r="G9" i="183"/>
  <c r="F9" i="183"/>
  <c r="N8" i="183"/>
  <c r="O8" i="183" s="1"/>
  <c r="L8" i="183"/>
  <c r="M8" i="183" s="1"/>
  <c r="I8" i="183"/>
  <c r="H8" i="183"/>
  <c r="F8" i="183"/>
  <c r="G8" i="183" s="1"/>
  <c r="E6" i="186" l="1"/>
  <c r="F6" i="186" s="1"/>
  <c r="E7" i="186"/>
  <c r="F7" i="186" s="1"/>
  <c r="F8" i="186"/>
  <c r="F9" i="186"/>
  <c r="L8" i="185"/>
  <c r="J8" i="185"/>
  <c r="N8" i="185"/>
  <c r="F8" i="185"/>
  <c r="L8" i="184"/>
  <c r="H7" i="185"/>
  <c r="F7" i="185"/>
  <c r="J7" i="185"/>
  <c r="N7" i="185"/>
  <c r="H8" i="185"/>
  <c r="I26" i="182" l="1"/>
  <c r="G26" i="182"/>
  <c r="I25" i="182"/>
  <c r="G25" i="182"/>
  <c r="I24" i="182"/>
  <c r="G24" i="182"/>
  <c r="I23" i="182"/>
  <c r="G23" i="182"/>
  <c r="I22" i="182"/>
  <c r="G22" i="182"/>
  <c r="I21" i="182"/>
  <c r="G21" i="182"/>
  <c r="I20" i="182"/>
  <c r="G20" i="182"/>
  <c r="I18" i="182"/>
  <c r="G18" i="182"/>
  <c r="I17" i="182"/>
  <c r="G17" i="182"/>
  <c r="I16" i="182"/>
  <c r="G16" i="182"/>
  <c r="I15" i="182"/>
  <c r="G15" i="182"/>
  <c r="I14" i="182"/>
  <c r="G14" i="182"/>
  <c r="I13" i="182"/>
  <c r="G13" i="182"/>
  <c r="I12" i="182"/>
  <c r="G12" i="182"/>
  <c r="I11" i="182"/>
  <c r="G11" i="182"/>
  <c r="I10" i="182"/>
  <c r="G10" i="182"/>
  <c r="I9" i="182"/>
  <c r="G9" i="182"/>
  <c r="P14" i="181"/>
  <c r="L14" i="181"/>
  <c r="J14" i="181"/>
  <c r="H14" i="181"/>
  <c r="F14" i="181"/>
  <c r="P13" i="181"/>
  <c r="N13" i="181"/>
  <c r="L13" i="181"/>
  <c r="J13" i="181"/>
  <c r="H13" i="181"/>
  <c r="F13" i="181"/>
  <c r="P12" i="181"/>
  <c r="N12" i="181"/>
  <c r="L12" i="181"/>
  <c r="J12" i="181"/>
  <c r="H12" i="181"/>
  <c r="F12" i="181"/>
  <c r="P11" i="181"/>
  <c r="N11" i="181"/>
  <c r="L11" i="181"/>
  <c r="J11" i="181"/>
  <c r="H11" i="181"/>
  <c r="F11" i="181"/>
  <c r="P10" i="181"/>
  <c r="N10" i="181"/>
  <c r="L10" i="181"/>
  <c r="J10" i="181"/>
  <c r="H10" i="181"/>
  <c r="F10" i="181"/>
  <c r="P9" i="181"/>
  <c r="N9" i="181"/>
  <c r="L9" i="181"/>
  <c r="J9" i="181"/>
  <c r="H9" i="181"/>
  <c r="F9" i="181"/>
  <c r="P8" i="181"/>
  <c r="N8" i="181"/>
  <c r="L8" i="181"/>
  <c r="J8" i="181"/>
  <c r="H8" i="181"/>
  <c r="F8" i="181"/>
  <c r="P7" i="181"/>
  <c r="N7" i="181"/>
  <c r="L7" i="181"/>
  <c r="J7" i="181"/>
  <c r="H7" i="181"/>
  <c r="F7" i="181"/>
  <c r="P22" i="180"/>
  <c r="N22" i="180"/>
  <c r="L22" i="180"/>
  <c r="J22" i="180"/>
  <c r="H22" i="180"/>
  <c r="F22" i="180"/>
  <c r="P21" i="180"/>
  <c r="N21" i="180"/>
  <c r="L21" i="180"/>
  <c r="J21" i="180"/>
  <c r="H21" i="180"/>
  <c r="F21" i="180"/>
  <c r="P20" i="180"/>
  <c r="N20" i="180"/>
  <c r="L20" i="180"/>
  <c r="J20" i="180"/>
  <c r="H20" i="180"/>
  <c r="F20" i="180"/>
  <c r="P19" i="180"/>
  <c r="N19" i="180"/>
  <c r="L19" i="180"/>
  <c r="J19" i="180"/>
  <c r="H19" i="180"/>
  <c r="F19" i="180"/>
  <c r="P18" i="180"/>
  <c r="N18" i="180"/>
  <c r="L18" i="180"/>
  <c r="J18" i="180"/>
  <c r="H18" i="180"/>
  <c r="F18" i="180"/>
  <c r="P17" i="180"/>
  <c r="N17" i="180"/>
  <c r="L17" i="180"/>
  <c r="J17" i="180"/>
  <c r="H17" i="180"/>
  <c r="F17" i="180"/>
  <c r="P16" i="180"/>
  <c r="N16" i="180"/>
  <c r="L16" i="180"/>
  <c r="H16" i="180"/>
  <c r="F16" i="180"/>
  <c r="P15" i="180"/>
  <c r="N15" i="180"/>
  <c r="L15" i="180"/>
  <c r="J15" i="180"/>
  <c r="H15" i="180"/>
  <c r="F15" i="180"/>
  <c r="P14" i="180"/>
  <c r="N14" i="180"/>
  <c r="L14" i="180"/>
  <c r="J14" i="180"/>
  <c r="H14" i="180"/>
  <c r="F14" i="180"/>
  <c r="P13" i="180"/>
  <c r="N13" i="180"/>
  <c r="L13" i="180"/>
  <c r="J13" i="180"/>
  <c r="H13" i="180"/>
  <c r="F13" i="180"/>
  <c r="P12" i="180"/>
  <c r="N12" i="180"/>
  <c r="L12" i="180"/>
  <c r="J12" i="180"/>
  <c r="H12" i="180"/>
  <c r="F12" i="180"/>
  <c r="P11" i="180"/>
  <c r="L11" i="180"/>
  <c r="J11" i="180"/>
  <c r="H11" i="180"/>
  <c r="F11" i="180"/>
  <c r="P10" i="180"/>
  <c r="N10" i="180"/>
  <c r="L10" i="180"/>
  <c r="J10" i="180"/>
  <c r="H10" i="180"/>
  <c r="F10" i="180"/>
  <c r="P9" i="180"/>
  <c r="N9" i="180"/>
  <c r="L9" i="180"/>
  <c r="J9" i="180"/>
  <c r="H9" i="180"/>
  <c r="F9" i="180"/>
  <c r="P8" i="180"/>
  <c r="N8" i="180"/>
  <c r="L8" i="180"/>
  <c r="J8" i="180"/>
  <c r="H8" i="180"/>
  <c r="F8" i="180"/>
  <c r="P7" i="180"/>
  <c r="N7" i="180"/>
  <c r="L7" i="180"/>
  <c r="J7" i="180"/>
  <c r="H7" i="180"/>
  <c r="F7" i="180"/>
  <c r="K24" i="179"/>
  <c r="I24" i="179"/>
  <c r="G24" i="179"/>
  <c r="K23" i="179"/>
  <c r="I23" i="179"/>
  <c r="G23" i="179"/>
  <c r="K22" i="179"/>
  <c r="I22" i="179"/>
  <c r="G22" i="179"/>
  <c r="K21" i="179"/>
  <c r="I21" i="179"/>
  <c r="G21" i="179"/>
  <c r="K20" i="179"/>
  <c r="I20" i="179"/>
  <c r="G20" i="179"/>
  <c r="K19" i="179"/>
  <c r="I19" i="179"/>
  <c r="G19" i="179"/>
  <c r="K18" i="179"/>
  <c r="I18" i="179"/>
  <c r="G18" i="179"/>
  <c r="K16" i="179"/>
  <c r="I16" i="179"/>
  <c r="G16" i="179"/>
  <c r="K15" i="179"/>
  <c r="I15" i="179"/>
  <c r="G15" i="179"/>
  <c r="K14" i="179"/>
  <c r="I14" i="179"/>
  <c r="G14" i="179"/>
  <c r="K13" i="179"/>
  <c r="I13" i="179"/>
  <c r="G13" i="179"/>
  <c r="K12" i="179"/>
  <c r="I12" i="179"/>
  <c r="G12" i="179"/>
  <c r="K11" i="179"/>
  <c r="I11" i="179"/>
  <c r="G11" i="179"/>
  <c r="K10" i="179"/>
  <c r="G10" i="179"/>
  <c r="K9" i="179"/>
  <c r="I9" i="179"/>
  <c r="G9" i="179"/>
  <c r="K8" i="179"/>
  <c r="I8" i="179"/>
  <c r="G8" i="179"/>
  <c r="K7" i="179"/>
  <c r="I7" i="179"/>
  <c r="G7" i="179"/>
  <c r="J16" i="178"/>
  <c r="H16" i="178"/>
  <c r="F16" i="178"/>
  <c r="J15" i="178"/>
  <c r="H15" i="178"/>
  <c r="F15" i="178"/>
  <c r="J14" i="178"/>
  <c r="H14" i="178"/>
  <c r="F14" i="178"/>
  <c r="J13" i="178"/>
  <c r="H13" i="178"/>
  <c r="F13" i="178"/>
  <c r="J12" i="178"/>
  <c r="H12" i="178"/>
  <c r="F12" i="178"/>
  <c r="J11" i="178"/>
  <c r="H11" i="178"/>
  <c r="F11" i="178"/>
  <c r="J10" i="178"/>
  <c r="H10" i="178"/>
  <c r="F10" i="178"/>
  <c r="J9" i="178"/>
  <c r="H9" i="178"/>
  <c r="F9" i="178"/>
  <c r="J8" i="178"/>
  <c r="H8" i="178"/>
  <c r="F8" i="178"/>
  <c r="J7" i="178"/>
  <c r="H7" i="178"/>
  <c r="F7" i="178"/>
  <c r="K24" i="177"/>
  <c r="I24" i="177"/>
  <c r="G24" i="177"/>
  <c r="K23" i="177"/>
  <c r="I23" i="177"/>
  <c r="G23" i="177"/>
  <c r="K22" i="177"/>
  <c r="I22" i="177"/>
  <c r="G22" i="177"/>
  <c r="K21" i="177"/>
  <c r="I21" i="177"/>
  <c r="G21" i="177"/>
  <c r="K20" i="177"/>
  <c r="I20" i="177"/>
  <c r="G20" i="177"/>
  <c r="K19" i="177"/>
  <c r="I19" i="177"/>
  <c r="G19" i="177"/>
  <c r="K18" i="177"/>
  <c r="I18" i="177"/>
  <c r="G18" i="177"/>
  <c r="K16" i="177"/>
  <c r="I16" i="177"/>
  <c r="G16" i="177"/>
  <c r="K15" i="177"/>
  <c r="I15" i="177"/>
  <c r="G15" i="177"/>
  <c r="K14" i="177"/>
  <c r="I14" i="177"/>
  <c r="G14" i="177"/>
  <c r="K13" i="177"/>
  <c r="I13" i="177"/>
  <c r="G13" i="177"/>
  <c r="K12" i="177"/>
  <c r="I12" i="177"/>
  <c r="G12" i="177"/>
  <c r="K11" i="177"/>
  <c r="I11" i="177"/>
  <c r="G11" i="177"/>
  <c r="I10" i="177"/>
  <c r="G10" i="177"/>
  <c r="K9" i="177"/>
  <c r="I9" i="177"/>
  <c r="G9" i="177"/>
  <c r="K8" i="177"/>
  <c r="I8" i="177"/>
  <c r="G8" i="177"/>
  <c r="K7" i="177"/>
  <c r="I7" i="177"/>
  <c r="G7" i="177"/>
  <c r="P13" i="176" l="1"/>
  <c r="L13" i="176"/>
  <c r="J13" i="176"/>
  <c r="H13" i="176"/>
  <c r="F13" i="176"/>
  <c r="P12" i="176"/>
  <c r="L12" i="176"/>
  <c r="J12" i="176"/>
  <c r="H12" i="176"/>
  <c r="F12" i="176"/>
  <c r="P11" i="176"/>
  <c r="N11" i="176"/>
  <c r="L11" i="176"/>
  <c r="J11" i="176"/>
  <c r="H11" i="176"/>
  <c r="F11" i="176"/>
  <c r="P10" i="176"/>
  <c r="N10" i="176"/>
  <c r="L10" i="176"/>
  <c r="J10" i="176"/>
  <c r="H10" i="176"/>
  <c r="F10" i="176"/>
  <c r="P9" i="176"/>
  <c r="N9" i="176"/>
  <c r="L9" i="176"/>
  <c r="J9" i="176"/>
  <c r="H9" i="176"/>
  <c r="F9" i="176"/>
  <c r="P8" i="176"/>
  <c r="N8" i="176"/>
  <c r="L8" i="176"/>
  <c r="J8" i="176"/>
  <c r="H8" i="176"/>
  <c r="F8" i="176"/>
  <c r="P7" i="176"/>
  <c r="N7" i="176"/>
  <c r="L7" i="176"/>
  <c r="J7" i="176"/>
  <c r="H7" i="176"/>
  <c r="F7" i="176"/>
  <c r="P21" i="175"/>
  <c r="N21" i="175"/>
  <c r="L21" i="175"/>
  <c r="J21" i="175"/>
  <c r="H21" i="175"/>
  <c r="F21" i="175"/>
  <c r="P20" i="175"/>
  <c r="N20" i="175"/>
  <c r="L20" i="175"/>
  <c r="J20" i="175"/>
  <c r="H20" i="175"/>
  <c r="F20" i="175"/>
  <c r="P19" i="175"/>
  <c r="N19" i="175"/>
  <c r="L19" i="175"/>
  <c r="J19" i="175"/>
  <c r="H19" i="175"/>
  <c r="F19" i="175"/>
  <c r="P18" i="175"/>
  <c r="N18" i="175"/>
  <c r="L18" i="175"/>
  <c r="J18" i="175"/>
  <c r="H18" i="175"/>
  <c r="F18" i="175"/>
  <c r="P17" i="175"/>
  <c r="N17" i="175"/>
  <c r="L17" i="175"/>
  <c r="J17" i="175"/>
  <c r="H17" i="175"/>
  <c r="F17" i="175"/>
  <c r="P16" i="175"/>
  <c r="N16" i="175"/>
  <c r="L16" i="175"/>
  <c r="J16" i="175"/>
  <c r="H16" i="175"/>
  <c r="F16" i="175"/>
  <c r="P15" i="175"/>
  <c r="N15" i="175"/>
  <c r="L15" i="175"/>
  <c r="H15" i="175"/>
  <c r="F15" i="175"/>
  <c r="P14" i="175"/>
  <c r="N14" i="175"/>
  <c r="L14" i="175"/>
  <c r="J14" i="175"/>
  <c r="H14" i="175"/>
  <c r="F14" i="175"/>
  <c r="P13" i="175"/>
  <c r="N13" i="175"/>
  <c r="L13" i="175"/>
  <c r="J13" i="175"/>
  <c r="H13" i="175"/>
  <c r="F13" i="175"/>
  <c r="P12" i="175"/>
  <c r="N12" i="175"/>
  <c r="L12" i="175"/>
  <c r="J12" i="175"/>
  <c r="H12" i="175"/>
  <c r="F12" i="175"/>
  <c r="P11" i="175"/>
  <c r="N11" i="175"/>
  <c r="L11" i="175"/>
  <c r="J11" i="175"/>
  <c r="H11" i="175"/>
  <c r="F11" i="175"/>
  <c r="P10" i="175"/>
  <c r="L10" i="175"/>
  <c r="J10" i="175"/>
  <c r="H10" i="175"/>
  <c r="F10" i="175"/>
  <c r="P9" i="175"/>
  <c r="N9" i="175"/>
  <c r="L9" i="175"/>
  <c r="J9" i="175"/>
  <c r="H9" i="175"/>
  <c r="F9" i="175"/>
  <c r="P8" i="175"/>
  <c r="N8" i="175"/>
  <c r="L8" i="175"/>
  <c r="J8" i="175"/>
  <c r="H8" i="175"/>
  <c r="F8" i="175"/>
  <c r="P7" i="175"/>
  <c r="N7" i="175"/>
  <c r="L7" i="175"/>
  <c r="J7" i="175"/>
  <c r="H7" i="175"/>
  <c r="F7" i="175"/>
  <c r="N15" i="174"/>
  <c r="L15" i="174"/>
  <c r="J15" i="174"/>
  <c r="H15" i="174"/>
  <c r="F15" i="174"/>
  <c r="N14" i="174"/>
  <c r="L14" i="174"/>
  <c r="J14" i="174"/>
  <c r="H14" i="174"/>
  <c r="F14" i="174"/>
  <c r="N13" i="174"/>
  <c r="L13" i="174"/>
  <c r="J13" i="174"/>
  <c r="H13" i="174"/>
  <c r="F13" i="174"/>
  <c r="N12" i="174"/>
  <c r="L12" i="174"/>
  <c r="J12" i="174"/>
  <c r="H12" i="174"/>
  <c r="F12" i="174"/>
  <c r="N11" i="174"/>
  <c r="L11" i="174"/>
  <c r="J11" i="174"/>
  <c r="H11" i="174"/>
  <c r="F11" i="174"/>
  <c r="N10" i="174"/>
  <c r="L10" i="174"/>
  <c r="J10" i="174"/>
  <c r="H10" i="174"/>
  <c r="F10" i="174"/>
  <c r="N9" i="174"/>
  <c r="L9" i="174"/>
  <c r="J9" i="174"/>
  <c r="H9" i="174"/>
  <c r="F9" i="174"/>
  <c r="N8" i="174"/>
  <c r="L8" i="174"/>
  <c r="J8" i="174"/>
  <c r="H8" i="174"/>
  <c r="F8" i="174"/>
  <c r="N7" i="174"/>
  <c r="L7" i="174"/>
  <c r="J7" i="174"/>
  <c r="H7" i="174"/>
  <c r="F7" i="174"/>
  <c r="Y10" i="169" l="1"/>
  <c r="W10" i="169"/>
  <c r="U10" i="169"/>
  <c r="S10" i="169"/>
  <c r="Y9" i="169"/>
  <c r="W9" i="169"/>
  <c r="U9" i="169"/>
  <c r="S9" i="169"/>
  <c r="Y8" i="169"/>
  <c r="W8" i="169"/>
  <c r="U8" i="169"/>
  <c r="S8" i="169"/>
  <c r="M20" i="167"/>
  <c r="K20" i="167"/>
  <c r="Q19" i="167"/>
  <c r="O19" i="167"/>
  <c r="M19" i="167"/>
  <c r="K19" i="167"/>
  <c r="I19" i="167"/>
  <c r="Q18" i="167"/>
  <c r="O18" i="167"/>
  <c r="M18" i="167"/>
  <c r="K18" i="167"/>
  <c r="I18" i="167"/>
  <c r="Q16" i="167"/>
  <c r="O16" i="167"/>
  <c r="M16" i="167"/>
  <c r="K16" i="167"/>
  <c r="I16" i="167"/>
  <c r="Q15" i="167"/>
  <c r="O15" i="167"/>
  <c r="M15" i="167"/>
  <c r="K15" i="167"/>
  <c r="I15" i="167"/>
  <c r="Q14" i="167"/>
  <c r="O14" i="167"/>
  <c r="M14" i="167"/>
  <c r="K14" i="167"/>
  <c r="I14" i="167"/>
  <c r="Q13" i="167"/>
  <c r="O13" i="167"/>
  <c r="M13" i="167"/>
  <c r="K13" i="167"/>
  <c r="I13" i="167"/>
  <c r="G13" i="167"/>
  <c r="Q12" i="167"/>
  <c r="O12" i="167"/>
  <c r="M12" i="167"/>
  <c r="K12" i="167"/>
  <c r="I12" i="167"/>
  <c r="G12" i="167"/>
  <c r="Q11" i="167"/>
  <c r="O11" i="167"/>
  <c r="M11" i="167"/>
  <c r="K11" i="167"/>
  <c r="I11" i="167"/>
  <c r="G11" i="167"/>
  <c r="Q10" i="167"/>
  <c r="O10" i="167"/>
  <c r="M10" i="167"/>
  <c r="K10" i="167"/>
  <c r="I10" i="167"/>
  <c r="Q9" i="167"/>
  <c r="O9" i="167"/>
  <c r="M9" i="167"/>
  <c r="K9" i="167"/>
  <c r="I9" i="167"/>
  <c r="G9" i="167"/>
  <c r="Q8" i="167"/>
  <c r="O8" i="167"/>
  <c r="M8" i="167"/>
  <c r="K8" i="167"/>
  <c r="I8" i="167"/>
  <c r="G8" i="167"/>
  <c r="Q7" i="167"/>
  <c r="O7" i="167"/>
  <c r="M7" i="167"/>
  <c r="K7" i="167"/>
  <c r="I7" i="167"/>
  <c r="G7" i="167"/>
  <c r="W20" i="166"/>
  <c r="S20" i="166"/>
  <c r="Q20" i="166"/>
  <c r="K20" i="166"/>
  <c r="Y19" i="166"/>
  <c r="W19" i="166"/>
  <c r="U19" i="166"/>
  <c r="S19" i="166"/>
  <c r="Q19" i="166"/>
  <c r="K19" i="166"/>
  <c r="I19" i="166"/>
  <c r="G19" i="166"/>
  <c r="Y18" i="166"/>
  <c r="W18" i="166"/>
  <c r="U18" i="166"/>
  <c r="S18" i="166"/>
  <c r="Q18" i="166"/>
  <c r="K18" i="166"/>
  <c r="I18" i="166"/>
  <c r="G18" i="166"/>
  <c r="Y16" i="166"/>
  <c r="W16" i="166"/>
  <c r="U16" i="166"/>
  <c r="S16" i="166"/>
  <c r="Q16" i="166"/>
  <c r="K16" i="166"/>
  <c r="I16" i="166"/>
  <c r="G16" i="166"/>
  <c r="Y15" i="166"/>
  <c r="W15" i="166"/>
  <c r="U15" i="166"/>
  <c r="S15" i="166"/>
  <c r="Q15" i="166"/>
  <c r="O15" i="166"/>
  <c r="M15" i="166"/>
  <c r="K15" i="166"/>
  <c r="I15" i="166"/>
  <c r="G15" i="166"/>
  <c r="Y14" i="166"/>
  <c r="W14" i="166"/>
  <c r="U14" i="166"/>
  <c r="S14" i="166"/>
  <c r="Q14" i="166"/>
  <c r="O14" i="166"/>
  <c r="M14" i="166"/>
  <c r="K14" i="166"/>
  <c r="I14" i="166"/>
  <c r="G14" i="166"/>
  <c r="Y13" i="166"/>
  <c r="W13" i="166"/>
  <c r="U13" i="166"/>
  <c r="S13" i="166"/>
  <c r="Q13" i="166"/>
  <c r="O13" i="166"/>
  <c r="M13" i="166"/>
  <c r="K13" i="166"/>
  <c r="I13" i="166"/>
  <c r="G13" i="166"/>
  <c r="Y12" i="166"/>
  <c r="W12" i="166"/>
  <c r="U12" i="166"/>
  <c r="S12" i="166"/>
  <c r="Q12" i="166"/>
  <c r="O12" i="166"/>
  <c r="M12" i="166"/>
  <c r="K12" i="166"/>
  <c r="I12" i="166"/>
  <c r="G12" i="166"/>
  <c r="Y11" i="166"/>
  <c r="W11" i="166"/>
  <c r="U11" i="166"/>
  <c r="S11" i="166"/>
  <c r="Q11" i="166"/>
  <c r="O11" i="166"/>
  <c r="M11" i="166"/>
  <c r="K11" i="166"/>
  <c r="I11" i="166"/>
  <c r="G11" i="166"/>
  <c r="W10" i="166"/>
  <c r="Q10" i="166"/>
  <c r="O10" i="166"/>
  <c r="M10" i="166"/>
  <c r="I10" i="166"/>
  <c r="G10" i="166"/>
  <c r="Y9" i="166"/>
  <c r="W9" i="166"/>
  <c r="U9" i="166"/>
  <c r="S9" i="166"/>
  <c r="Q9" i="166"/>
  <c r="O9" i="166"/>
  <c r="M9" i="166"/>
  <c r="K9" i="166"/>
  <c r="I9" i="166"/>
  <c r="G9" i="166"/>
  <c r="Y8" i="166"/>
  <c r="W8" i="166"/>
  <c r="U8" i="166"/>
  <c r="S8" i="166"/>
  <c r="Q8" i="166"/>
  <c r="O8" i="166"/>
  <c r="M8" i="166"/>
  <c r="K8" i="166"/>
  <c r="I8" i="166"/>
  <c r="G8" i="166"/>
  <c r="Y7" i="166"/>
  <c r="W7" i="166"/>
  <c r="U7" i="166"/>
  <c r="S7" i="166"/>
  <c r="Q7" i="166"/>
  <c r="O7" i="166"/>
  <c r="M7" i="166"/>
  <c r="K7" i="166"/>
  <c r="I7" i="166"/>
  <c r="G7" i="166"/>
  <c r="Q20" i="165"/>
  <c r="M20" i="165"/>
  <c r="K20" i="165"/>
  <c r="I20" i="165"/>
  <c r="G20" i="165"/>
  <c r="Q19" i="165"/>
  <c r="K19" i="165"/>
  <c r="I19" i="165"/>
  <c r="G19" i="165"/>
  <c r="Q18" i="165"/>
  <c r="M18" i="165"/>
  <c r="K18" i="165"/>
  <c r="I18" i="165"/>
  <c r="G18" i="165"/>
  <c r="Q16" i="165"/>
  <c r="M16" i="165"/>
  <c r="K16" i="165"/>
  <c r="I16" i="165"/>
  <c r="G16" i="165"/>
  <c r="Q15" i="165"/>
  <c r="O15" i="165"/>
  <c r="M15" i="165"/>
  <c r="K15" i="165"/>
  <c r="I15" i="165"/>
  <c r="G15" i="165"/>
  <c r="Q14" i="165"/>
  <c r="O14" i="165"/>
  <c r="M14" i="165"/>
  <c r="K14" i="165"/>
  <c r="I14" i="165"/>
  <c r="G14" i="165"/>
  <c r="Q13" i="165"/>
  <c r="M13" i="165"/>
  <c r="K13" i="165"/>
  <c r="I13" i="165"/>
  <c r="G13" i="165"/>
  <c r="Q12" i="165"/>
  <c r="M12" i="165"/>
  <c r="K12" i="165"/>
  <c r="I12" i="165"/>
  <c r="G12" i="165"/>
  <c r="Q11" i="165"/>
  <c r="M11" i="165"/>
  <c r="K11" i="165"/>
  <c r="I11" i="165"/>
  <c r="G11" i="165"/>
  <c r="Q10" i="165"/>
  <c r="M10" i="165"/>
  <c r="K10" i="165"/>
  <c r="I10" i="165"/>
  <c r="G10" i="165"/>
  <c r="Q9" i="165"/>
  <c r="O9" i="165"/>
  <c r="M9" i="165"/>
  <c r="K9" i="165"/>
  <c r="I9" i="165"/>
  <c r="G9" i="165"/>
  <c r="Q8" i="165"/>
  <c r="M8" i="165"/>
  <c r="K8" i="165"/>
  <c r="I8" i="165"/>
  <c r="G8" i="165"/>
  <c r="Q7" i="165"/>
  <c r="O7" i="165"/>
  <c r="M7" i="165"/>
  <c r="K7" i="165"/>
  <c r="I7" i="165"/>
  <c r="G7" i="165"/>
  <c r="R13" i="164"/>
  <c r="P13" i="164"/>
  <c r="N13" i="164"/>
  <c r="L13" i="164"/>
  <c r="J13" i="164"/>
  <c r="H13" i="164"/>
  <c r="F13" i="164"/>
  <c r="R12" i="164"/>
  <c r="P12" i="164"/>
  <c r="N12" i="164"/>
  <c r="L12" i="164"/>
  <c r="J12" i="164"/>
  <c r="H12" i="164"/>
  <c r="F12" i="164"/>
  <c r="R11" i="164"/>
  <c r="P11" i="164"/>
  <c r="N11" i="164"/>
  <c r="L11" i="164"/>
  <c r="J11" i="164"/>
  <c r="H11" i="164"/>
  <c r="F11" i="164"/>
  <c r="R10" i="164"/>
  <c r="P10" i="164"/>
  <c r="N10" i="164"/>
  <c r="L10" i="164"/>
  <c r="J10" i="164"/>
  <c r="H10" i="164"/>
  <c r="F10" i="164"/>
  <c r="R9" i="164"/>
  <c r="P9" i="164"/>
  <c r="N9" i="164"/>
  <c r="L9" i="164"/>
  <c r="J9" i="164"/>
  <c r="H9" i="164"/>
  <c r="F9" i="164"/>
  <c r="R8" i="164"/>
  <c r="P8" i="164"/>
  <c r="N8" i="164"/>
  <c r="L8" i="164"/>
  <c r="J8" i="164"/>
  <c r="H8" i="164"/>
  <c r="F8" i="164"/>
  <c r="R7" i="164"/>
  <c r="P7" i="164"/>
  <c r="N7" i="164"/>
  <c r="L7" i="164"/>
  <c r="J7" i="164"/>
  <c r="H7" i="164"/>
  <c r="F7" i="164"/>
  <c r="Y18" i="162"/>
  <c r="W18" i="162"/>
  <c r="U18" i="162"/>
  <c r="S18" i="162"/>
  <c r="Q18" i="162"/>
  <c r="O18" i="162"/>
  <c r="M18" i="162"/>
  <c r="K18" i="162"/>
  <c r="I18" i="162"/>
  <c r="G18" i="162"/>
  <c r="E18" i="162"/>
  <c r="Y17" i="162"/>
  <c r="W17" i="162"/>
  <c r="U17" i="162"/>
  <c r="S17" i="162"/>
  <c r="Q17" i="162"/>
  <c r="O17" i="162"/>
  <c r="M17" i="162"/>
  <c r="K17" i="162"/>
  <c r="I17" i="162"/>
  <c r="G17" i="162"/>
  <c r="E17" i="162"/>
  <c r="Y16" i="162"/>
  <c r="W16" i="162"/>
  <c r="U16" i="162"/>
  <c r="S16" i="162"/>
  <c r="Q16" i="162"/>
  <c r="O16" i="162"/>
  <c r="M16" i="162"/>
  <c r="K16" i="162"/>
  <c r="I16" i="162"/>
  <c r="G16" i="162"/>
  <c r="E16" i="162"/>
  <c r="Y10" i="162"/>
  <c r="W10" i="162"/>
  <c r="U10" i="162"/>
  <c r="S10" i="162"/>
  <c r="Q10" i="162"/>
  <c r="O10" i="162"/>
  <c r="M10" i="162"/>
  <c r="K10" i="162"/>
  <c r="I10" i="162"/>
  <c r="G10" i="162"/>
  <c r="E10" i="162"/>
  <c r="Y9" i="162"/>
  <c r="W9" i="162"/>
  <c r="U9" i="162"/>
  <c r="S9" i="162"/>
  <c r="Q9" i="162"/>
  <c r="O9" i="162"/>
  <c r="M9" i="162"/>
  <c r="K9" i="162"/>
  <c r="I9" i="162"/>
  <c r="G9" i="162"/>
  <c r="E9" i="162"/>
  <c r="Y8" i="162"/>
  <c r="W8" i="162"/>
  <c r="U8" i="162"/>
  <c r="S8" i="162"/>
  <c r="Q8" i="162"/>
  <c r="O8" i="162"/>
  <c r="M8" i="162"/>
  <c r="K8" i="162"/>
  <c r="I8" i="162"/>
  <c r="G8" i="162"/>
  <c r="E8" i="162"/>
  <c r="O24" i="161"/>
  <c r="M24" i="161"/>
  <c r="K24" i="161"/>
  <c r="I24" i="161"/>
  <c r="G24" i="161"/>
  <c r="O23" i="161"/>
  <c r="M23" i="161"/>
  <c r="K23" i="161"/>
  <c r="I23" i="161"/>
  <c r="G23" i="161"/>
  <c r="O22" i="161"/>
  <c r="M22" i="161"/>
  <c r="K22" i="161"/>
  <c r="I22" i="161"/>
  <c r="G22" i="161"/>
  <c r="O21" i="161"/>
  <c r="M21" i="161"/>
  <c r="K21" i="161"/>
  <c r="I21" i="161"/>
  <c r="G21" i="161"/>
  <c r="O20" i="161"/>
  <c r="M20" i="161"/>
  <c r="K20" i="161"/>
  <c r="I20" i="161"/>
  <c r="G20" i="161"/>
  <c r="O19" i="161"/>
  <c r="M19" i="161"/>
  <c r="K19" i="161"/>
  <c r="I19" i="161"/>
  <c r="G19" i="161"/>
  <c r="O18" i="161"/>
  <c r="M18" i="161"/>
  <c r="K18" i="161"/>
  <c r="I18" i="161"/>
  <c r="G18" i="161"/>
  <c r="O16" i="161"/>
  <c r="M16" i="161"/>
  <c r="K16" i="161"/>
  <c r="I16" i="161"/>
  <c r="G16" i="161"/>
  <c r="O15" i="161"/>
  <c r="M15" i="161"/>
  <c r="K15" i="161"/>
  <c r="I15" i="161"/>
  <c r="G15" i="161"/>
  <c r="O14" i="161"/>
  <c r="M14" i="161"/>
  <c r="K14" i="161"/>
  <c r="I14" i="161"/>
  <c r="G14" i="161"/>
  <c r="O13" i="161"/>
  <c r="M13" i="161"/>
  <c r="K13" i="161"/>
  <c r="I13" i="161"/>
  <c r="G13" i="161"/>
  <c r="O12" i="161"/>
  <c r="M12" i="161"/>
  <c r="K12" i="161"/>
  <c r="I12" i="161"/>
  <c r="G12" i="161"/>
  <c r="M11" i="161"/>
  <c r="K11" i="161"/>
  <c r="I11" i="161"/>
  <c r="G11" i="161"/>
  <c r="I10" i="161"/>
  <c r="G10" i="161"/>
  <c r="O9" i="161"/>
  <c r="M9" i="161"/>
  <c r="K9" i="161"/>
  <c r="I9" i="161"/>
  <c r="G9" i="161"/>
  <c r="O8" i="161"/>
  <c r="M8" i="161"/>
  <c r="K8" i="161"/>
  <c r="I8" i="161"/>
  <c r="G8" i="161"/>
  <c r="O7" i="161"/>
  <c r="M7" i="161"/>
  <c r="K7" i="161"/>
  <c r="I7" i="161"/>
  <c r="G7" i="161"/>
  <c r="Y10" i="160"/>
  <c r="W10" i="160"/>
  <c r="U10" i="160"/>
  <c r="S10" i="160"/>
  <c r="Q10" i="160"/>
  <c r="O10" i="160"/>
  <c r="M10" i="160"/>
  <c r="K10" i="160"/>
  <c r="I10" i="160"/>
  <c r="G10" i="160"/>
  <c r="E10" i="160"/>
  <c r="Y9" i="160"/>
  <c r="W9" i="160"/>
  <c r="U9" i="160"/>
  <c r="S9" i="160"/>
  <c r="Q9" i="160"/>
  <c r="O9" i="160"/>
  <c r="M9" i="160"/>
  <c r="K9" i="160"/>
  <c r="I9" i="160"/>
  <c r="G9" i="160"/>
  <c r="E9" i="160"/>
  <c r="Y8" i="160"/>
  <c r="W8" i="160"/>
  <c r="U8" i="160"/>
  <c r="S8" i="160"/>
  <c r="Q8" i="160"/>
  <c r="O8" i="160"/>
  <c r="M8" i="160"/>
  <c r="K8" i="160"/>
  <c r="I8" i="160"/>
  <c r="G8" i="160"/>
  <c r="E8" i="160"/>
  <c r="K14" i="155" l="1"/>
  <c r="S13" i="155"/>
  <c r="Q13" i="155"/>
  <c r="O13" i="155"/>
  <c r="K13" i="155"/>
  <c r="E13" i="155"/>
  <c r="S12" i="155"/>
  <c r="Q12" i="155"/>
  <c r="O12" i="155"/>
  <c r="K12" i="155"/>
  <c r="G12" i="155"/>
  <c r="E12" i="155"/>
  <c r="S11" i="155"/>
  <c r="Q11" i="155"/>
  <c r="O11" i="155"/>
  <c r="K11" i="155"/>
  <c r="G11" i="155"/>
  <c r="E11" i="155"/>
  <c r="S10" i="155"/>
  <c r="Q10" i="155"/>
  <c r="O10" i="155"/>
  <c r="G10" i="155"/>
  <c r="E10" i="155"/>
  <c r="Q9" i="155"/>
  <c r="O9" i="155"/>
  <c r="G9" i="155"/>
  <c r="E9" i="155"/>
  <c r="S8" i="155"/>
  <c r="Q8" i="155"/>
  <c r="O8" i="155"/>
  <c r="K8" i="155"/>
  <c r="I8" i="155"/>
  <c r="G8" i="155"/>
  <c r="E8" i="155"/>
  <c r="F11" i="154"/>
  <c r="F10" i="154"/>
  <c r="F9" i="154"/>
  <c r="F8" i="154"/>
  <c r="L12" i="153"/>
  <c r="J12" i="153"/>
  <c r="H12" i="153"/>
  <c r="F12" i="153"/>
  <c r="L11" i="153"/>
  <c r="H11" i="153"/>
  <c r="F11" i="153"/>
  <c r="L10" i="153"/>
  <c r="J10" i="153"/>
  <c r="H10" i="153"/>
  <c r="F10" i="153"/>
  <c r="L9" i="153"/>
  <c r="J9" i="153"/>
  <c r="H9" i="153"/>
  <c r="F9" i="153"/>
  <c r="L8" i="153"/>
  <c r="J8" i="153"/>
  <c r="H8" i="153"/>
  <c r="F8" i="153"/>
  <c r="L7" i="153"/>
  <c r="J7" i="153"/>
  <c r="H7" i="153"/>
  <c r="F7" i="153"/>
  <c r="R26" i="146"/>
  <c r="P26" i="146"/>
  <c r="M26" i="146"/>
  <c r="K26" i="146"/>
  <c r="R25" i="146"/>
  <c r="P25" i="146"/>
  <c r="M25" i="146"/>
  <c r="K25" i="146"/>
  <c r="R24" i="146"/>
  <c r="P24" i="146"/>
  <c r="M24" i="146"/>
  <c r="K24" i="146"/>
  <c r="R23" i="146"/>
  <c r="P23" i="146"/>
  <c r="M23" i="146"/>
  <c r="K23" i="146"/>
  <c r="R22" i="146"/>
  <c r="P22" i="146"/>
  <c r="M22" i="146"/>
  <c r="K22" i="146"/>
  <c r="R21" i="146"/>
  <c r="P21" i="146"/>
  <c r="M21" i="146"/>
  <c r="K21" i="146"/>
  <c r="R20" i="146"/>
  <c r="P20" i="146"/>
  <c r="M20" i="146"/>
  <c r="K20" i="146"/>
  <c r="R18" i="146"/>
  <c r="P18" i="146"/>
  <c r="M18" i="146"/>
  <c r="K18" i="146"/>
  <c r="R17" i="146"/>
  <c r="P17" i="146"/>
  <c r="M17" i="146"/>
  <c r="K17" i="146"/>
  <c r="R16" i="146"/>
  <c r="P16" i="146"/>
  <c r="M16" i="146"/>
  <c r="K16" i="146"/>
  <c r="R15" i="146"/>
  <c r="P15" i="146"/>
  <c r="M15" i="146"/>
  <c r="K15" i="146"/>
  <c r="R14" i="146"/>
  <c r="P14" i="146"/>
  <c r="M14" i="146"/>
  <c r="K14" i="146"/>
  <c r="R13" i="146"/>
  <c r="P13" i="146"/>
  <c r="M13" i="146"/>
  <c r="K13" i="146"/>
  <c r="R12" i="146"/>
  <c r="P12" i="146"/>
  <c r="M12" i="146"/>
  <c r="K12" i="146"/>
  <c r="R11" i="146"/>
  <c r="P11" i="146"/>
  <c r="M11" i="146"/>
  <c r="K11" i="146"/>
  <c r="R10" i="146"/>
  <c r="P10" i="146"/>
  <c r="M10" i="146"/>
  <c r="K10" i="146"/>
  <c r="R9" i="146"/>
  <c r="P9" i="146"/>
  <c r="M9" i="146"/>
  <c r="K9" i="146"/>
  <c r="R15" i="145"/>
  <c r="O15" i="145"/>
  <c r="L15" i="145"/>
  <c r="I15" i="145"/>
  <c r="F15" i="145"/>
  <c r="R14" i="145"/>
  <c r="O14" i="145"/>
  <c r="L14" i="145"/>
  <c r="I14" i="145"/>
  <c r="F14" i="145"/>
  <c r="R13" i="145"/>
  <c r="O13" i="145"/>
  <c r="L13" i="145"/>
  <c r="I13" i="145"/>
  <c r="F13" i="145"/>
  <c r="R11" i="145"/>
  <c r="O11" i="145"/>
  <c r="L11" i="145"/>
  <c r="I11" i="145"/>
  <c r="F11" i="145"/>
  <c r="R10" i="145"/>
  <c r="O10" i="145"/>
  <c r="L10" i="145"/>
  <c r="I10" i="145"/>
  <c r="F10" i="145"/>
  <c r="R9" i="145"/>
  <c r="O9" i="145"/>
  <c r="L9" i="145"/>
  <c r="I9" i="145"/>
  <c r="F9" i="145"/>
  <c r="N15" i="144"/>
  <c r="J15" i="144"/>
  <c r="F15" i="144"/>
  <c r="N14" i="144"/>
  <c r="J14" i="144"/>
  <c r="F14" i="144"/>
  <c r="N13" i="144"/>
  <c r="J13" i="144"/>
  <c r="F13" i="144"/>
  <c r="N12" i="144"/>
  <c r="J12" i="144"/>
  <c r="F12" i="144"/>
  <c r="N11" i="144"/>
  <c r="J11" i="144"/>
  <c r="F11" i="144"/>
  <c r="N10" i="144"/>
  <c r="J10" i="144"/>
  <c r="F10" i="144"/>
  <c r="N9" i="144"/>
  <c r="J9" i="144"/>
  <c r="F9" i="144"/>
  <c r="N8" i="144"/>
  <c r="J8" i="144"/>
  <c r="F8" i="144"/>
  <c r="K9" i="140" l="1"/>
  <c r="E8" i="140"/>
  <c r="K7" i="140"/>
  <c r="K6" i="140"/>
  <c r="M9" i="135"/>
  <c r="L9" i="135"/>
  <c r="J9" i="135"/>
  <c r="H9" i="135"/>
  <c r="F9" i="135"/>
  <c r="M8" i="135"/>
  <c r="L8" i="135"/>
  <c r="J8" i="135"/>
  <c r="H8" i="135"/>
  <c r="F8" i="135"/>
  <c r="M7" i="135"/>
  <c r="L7" i="135"/>
  <c r="J7" i="135"/>
  <c r="H7" i="135"/>
  <c r="F7" i="135"/>
  <c r="N14" i="134"/>
  <c r="L14" i="134"/>
  <c r="J14" i="134"/>
  <c r="H14" i="134"/>
  <c r="N13" i="134"/>
  <c r="L13" i="134"/>
  <c r="J13" i="134"/>
  <c r="H13" i="134"/>
  <c r="N12" i="134"/>
  <c r="L12" i="134"/>
  <c r="J12" i="134"/>
  <c r="H12" i="134"/>
  <c r="N11" i="134"/>
  <c r="L11" i="134"/>
  <c r="J11" i="134"/>
  <c r="H11" i="134"/>
  <c r="L10" i="134"/>
  <c r="J10" i="134"/>
  <c r="H10" i="134"/>
  <c r="J9" i="134"/>
  <c r="H9" i="134"/>
  <c r="N8" i="134"/>
  <c r="L8" i="134"/>
  <c r="J8" i="134"/>
  <c r="H8" i="134"/>
  <c r="N7" i="134"/>
  <c r="L7" i="134"/>
  <c r="J7" i="134"/>
  <c r="H7" i="134"/>
  <c r="G19" i="122" l="1"/>
  <c r="P11" i="121"/>
  <c r="N8" i="121"/>
  <c r="N9" i="121"/>
  <c r="N10" i="121"/>
  <c r="N11" i="121"/>
  <c r="N12" i="121"/>
  <c r="N13" i="121"/>
  <c r="N14" i="121"/>
  <c r="N15" i="121"/>
  <c r="L8" i="121"/>
  <c r="L9" i="121"/>
  <c r="L10" i="121"/>
  <c r="L11" i="121"/>
  <c r="L12" i="121"/>
  <c r="L13" i="121"/>
  <c r="L14" i="121"/>
  <c r="L15" i="121"/>
  <c r="L7" i="121"/>
  <c r="P7" i="121" l="1"/>
  <c r="I8" i="120"/>
  <c r="I9" i="120"/>
  <c r="I10" i="120"/>
  <c r="I11" i="120"/>
  <c r="I12" i="120"/>
  <c r="I13" i="120"/>
  <c r="I14" i="120"/>
  <c r="I16" i="120"/>
  <c r="I17" i="120"/>
  <c r="I18" i="120"/>
  <c r="I19" i="120"/>
  <c r="I20" i="120"/>
  <c r="I7" i="120"/>
  <c r="G8" i="120"/>
  <c r="G9" i="120"/>
  <c r="G10" i="120"/>
  <c r="G11" i="120"/>
  <c r="G12" i="120"/>
  <c r="G13" i="120"/>
  <c r="G14" i="120"/>
  <c r="G17" i="120"/>
  <c r="G18" i="120"/>
  <c r="G19" i="120"/>
  <c r="G20" i="120"/>
  <c r="G7" i="120"/>
  <c r="Y10" i="119"/>
  <c r="Y11" i="119"/>
  <c r="Y12" i="119"/>
  <c r="Y13" i="119"/>
  <c r="Y9" i="119"/>
  <c r="W10" i="119"/>
  <c r="W11" i="119"/>
  <c r="W12" i="119"/>
  <c r="W13" i="119"/>
  <c r="W9" i="119"/>
  <c r="U10" i="119"/>
  <c r="U11" i="119"/>
  <c r="U12" i="119"/>
  <c r="U13" i="119"/>
  <c r="U9" i="119"/>
  <c r="S10" i="119"/>
  <c r="S11" i="119"/>
  <c r="S12" i="119"/>
  <c r="S13" i="119"/>
  <c r="S9" i="119"/>
  <c r="I27" i="122" l="1"/>
  <c r="G27" i="122"/>
  <c r="E27" i="122"/>
  <c r="I26" i="122"/>
  <c r="G26" i="122"/>
  <c r="E26" i="122"/>
  <c r="I25" i="122"/>
  <c r="G25" i="122"/>
  <c r="E25" i="122"/>
  <c r="I24" i="122"/>
  <c r="G24" i="122"/>
  <c r="E24" i="122"/>
  <c r="I23" i="122"/>
  <c r="G23" i="122"/>
  <c r="E23" i="122"/>
  <c r="I22" i="122"/>
  <c r="G22" i="122"/>
  <c r="E22" i="122"/>
  <c r="I21" i="122"/>
  <c r="G21" i="122"/>
  <c r="E21" i="122"/>
  <c r="I20" i="122"/>
  <c r="G20" i="122"/>
  <c r="E20" i="122"/>
  <c r="I19" i="122"/>
  <c r="E19" i="122"/>
  <c r="I18" i="122"/>
  <c r="G18" i="122"/>
  <c r="E18" i="122"/>
  <c r="I17" i="122"/>
  <c r="G17" i="122"/>
  <c r="E17" i="122"/>
  <c r="I16" i="122"/>
  <c r="G16" i="122"/>
  <c r="E16" i="122"/>
  <c r="I15" i="122"/>
  <c r="G15" i="122"/>
  <c r="E15" i="122"/>
  <c r="I14" i="122"/>
  <c r="G14" i="122"/>
  <c r="E14" i="122"/>
  <c r="I13" i="122"/>
  <c r="G13" i="122"/>
  <c r="E13" i="122"/>
  <c r="I12" i="122"/>
  <c r="G12" i="122"/>
  <c r="E12" i="122"/>
  <c r="I11" i="122"/>
  <c r="G11" i="122"/>
  <c r="E11" i="122"/>
  <c r="I10" i="122"/>
  <c r="G10" i="122"/>
  <c r="E10" i="122"/>
  <c r="I9" i="122"/>
  <c r="G9" i="122"/>
  <c r="E9" i="122"/>
  <c r="I8" i="122"/>
  <c r="G8" i="122"/>
  <c r="E8" i="122"/>
  <c r="I7" i="122"/>
  <c r="G7" i="122"/>
  <c r="E7" i="122"/>
  <c r="P15" i="121"/>
  <c r="O15" i="121"/>
  <c r="I15" i="121"/>
  <c r="P14" i="121"/>
  <c r="O14" i="121"/>
  <c r="I14" i="121"/>
  <c r="P13" i="121"/>
  <c r="O13" i="121"/>
  <c r="I13" i="121"/>
  <c r="P12" i="121"/>
  <c r="O12" i="121"/>
  <c r="I12" i="121"/>
  <c r="O11" i="121"/>
  <c r="I11" i="121"/>
  <c r="P10" i="121"/>
  <c r="O10" i="121"/>
  <c r="I10" i="121"/>
  <c r="P9" i="121"/>
  <c r="O9" i="121"/>
  <c r="I9" i="121"/>
  <c r="P8" i="121"/>
  <c r="O8" i="121"/>
  <c r="I8" i="121"/>
  <c r="O7" i="121"/>
  <c r="N7" i="121"/>
  <c r="I7" i="121"/>
  <c r="J20" i="120"/>
  <c r="J19" i="120"/>
  <c r="J18" i="120"/>
  <c r="J17" i="120"/>
  <c r="H16" i="120"/>
  <c r="F16" i="120"/>
  <c r="J14" i="120"/>
  <c r="J13" i="120"/>
  <c r="J12" i="120"/>
  <c r="J11" i="120"/>
  <c r="J10" i="120"/>
  <c r="J9" i="120"/>
  <c r="J8" i="120"/>
  <c r="J7" i="120"/>
  <c r="AA13" i="119"/>
  <c r="Q13" i="119"/>
  <c r="O13" i="119"/>
  <c r="M13" i="119"/>
  <c r="K13" i="119"/>
  <c r="I13" i="119"/>
  <c r="G13" i="119"/>
  <c r="E13" i="119"/>
  <c r="AA12" i="119"/>
  <c r="Q12" i="119"/>
  <c r="O12" i="119"/>
  <c r="M12" i="119"/>
  <c r="K12" i="119"/>
  <c r="I12" i="119"/>
  <c r="G12" i="119"/>
  <c r="E12" i="119"/>
  <c r="AA11" i="119"/>
  <c r="Q11" i="119"/>
  <c r="O11" i="119"/>
  <c r="M11" i="119"/>
  <c r="K11" i="119"/>
  <c r="I11" i="119"/>
  <c r="G11" i="119"/>
  <c r="E11" i="119"/>
  <c r="AA10" i="119"/>
  <c r="Q10" i="119"/>
  <c r="O10" i="119"/>
  <c r="M10" i="119"/>
  <c r="K10" i="119"/>
  <c r="I10" i="119"/>
  <c r="G10" i="119"/>
  <c r="E10" i="119"/>
  <c r="AA9" i="119"/>
  <c r="P9" i="119"/>
  <c r="Q9" i="119" s="1"/>
  <c r="O9" i="119"/>
  <c r="M9" i="119"/>
  <c r="K9" i="119"/>
  <c r="I9" i="119"/>
  <c r="G9" i="119"/>
  <c r="E9" i="119"/>
  <c r="K24" i="118" l="1"/>
  <c r="I24" i="118"/>
  <c r="G24" i="118"/>
  <c r="K23" i="118"/>
  <c r="I23" i="118"/>
  <c r="G23" i="118"/>
  <c r="K22" i="118"/>
  <c r="I22" i="118"/>
  <c r="G22" i="118"/>
  <c r="K21" i="118"/>
  <c r="I21" i="118"/>
  <c r="G21" i="118"/>
  <c r="K20" i="118"/>
  <c r="I20" i="118"/>
  <c r="G20" i="118"/>
  <c r="K19" i="118"/>
  <c r="I19" i="118"/>
  <c r="G19" i="118"/>
  <c r="K18" i="118"/>
  <c r="I18" i="118"/>
  <c r="G18" i="118"/>
  <c r="K16" i="118"/>
  <c r="I16" i="118"/>
  <c r="G16" i="118"/>
  <c r="K15" i="118"/>
  <c r="I15" i="118"/>
  <c r="G15" i="118"/>
  <c r="K14" i="118"/>
  <c r="I14" i="118"/>
  <c r="G14" i="118"/>
  <c r="K13" i="118"/>
  <c r="I13" i="118"/>
  <c r="G13" i="118"/>
  <c r="K12" i="118"/>
  <c r="I12" i="118"/>
  <c r="G12" i="118"/>
  <c r="K11" i="118"/>
  <c r="I11" i="118"/>
  <c r="G11" i="118"/>
  <c r="K10" i="118"/>
  <c r="I10" i="118"/>
  <c r="G10" i="118"/>
  <c r="K9" i="118"/>
  <c r="I9" i="118"/>
  <c r="G9" i="118"/>
  <c r="K8" i="118"/>
  <c r="I8" i="118"/>
  <c r="G8" i="118"/>
  <c r="K7" i="118"/>
  <c r="I7" i="118"/>
  <c r="G7" i="118"/>
  <c r="I24" i="117"/>
  <c r="G24" i="117"/>
  <c r="I23" i="117"/>
  <c r="G23" i="117"/>
  <c r="I22" i="117"/>
  <c r="G22" i="117"/>
  <c r="I21" i="117"/>
  <c r="G21" i="117"/>
  <c r="I20" i="117"/>
  <c r="G20" i="117"/>
  <c r="I19" i="117"/>
  <c r="G19" i="117"/>
  <c r="I18" i="117"/>
  <c r="G18" i="117"/>
  <c r="I16" i="117"/>
  <c r="G16" i="117"/>
  <c r="I15" i="117"/>
  <c r="G15" i="117"/>
  <c r="I14" i="117"/>
  <c r="G14" i="117"/>
  <c r="I13" i="117"/>
  <c r="G13" i="117"/>
  <c r="I12" i="117"/>
  <c r="G12" i="117"/>
  <c r="I11" i="117"/>
  <c r="G11" i="117"/>
  <c r="I10" i="117"/>
  <c r="G10" i="117"/>
  <c r="I9" i="117"/>
  <c r="G9" i="117"/>
  <c r="I8" i="117"/>
  <c r="G8" i="117"/>
  <c r="I7" i="117"/>
  <c r="G7" i="117"/>
  <c r="I46" i="116"/>
  <c r="H46" i="116"/>
  <c r="G46" i="116"/>
  <c r="F46" i="116"/>
  <c r="E46" i="116"/>
  <c r="D46" i="116"/>
  <c r="C46" i="116"/>
  <c r="I45" i="116"/>
  <c r="H45" i="116"/>
  <c r="G45" i="116"/>
  <c r="F45" i="116"/>
  <c r="E45" i="116"/>
  <c r="D45" i="116"/>
  <c r="C45" i="116"/>
  <c r="I44" i="116"/>
  <c r="H44" i="116"/>
  <c r="G44" i="116"/>
  <c r="F44" i="116"/>
  <c r="E44" i="116"/>
  <c r="D44" i="116"/>
  <c r="C44" i="116"/>
  <c r="I43" i="116"/>
  <c r="H43" i="116"/>
  <c r="G43" i="116"/>
  <c r="F43" i="116"/>
  <c r="E43" i="116"/>
  <c r="D43" i="116"/>
  <c r="C43" i="116"/>
  <c r="I42" i="116"/>
  <c r="H42" i="116"/>
  <c r="G42" i="116"/>
  <c r="F42" i="116"/>
  <c r="E42" i="116"/>
  <c r="D42" i="116"/>
  <c r="C42" i="116"/>
  <c r="I41" i="116"/>
  <c r="H41" i="116"/>
  <c r="G41" i="116"/>
  <c r="F41" i="116"/>
  <c r="E41" i="116"/>
  <c r="D41" i="116"/>
  <c r="C41" i="116"/>
  <c r="I40" i="116"/>
  <c r="H40" i="116"/>
  <c r="G40" i="116"/>
  <c r="F40" i="116"/>
  <c r="E40" i="116"/>
  <c r="D40" i="116"/>
  <c r="C40" i="116"/>
  <c r="S24" i="114"/>
  <c r="Q24" i="114"/>
  <c r="O24" i="114"/>
  <c r="K24" i="114"/>
  <c r="I24" i="114"/>
  <c r="S23" i="114"/>
  <c r="Q23" i="114"/>
  <c r="O23" i="114"/>
  <c r="K23" i="114"/>
  <c r="I23" i="114"/>
  <c r="G23" i="114"/>
  <c r="S22" i="114"/>
  <c r="Q22" i="114"/>
  <c r="O22" i="114"/>
  <c r="K22" i="114"/>
  <c r="I22" i="114"/>
  <c r="G22" i="114"/>
  <c r="S21" i="114"/>
  <c r="Q21" i="114"/>
  <c r="O21" i="114"/>
  <c r="K21" i="114"/>
  <c r="I21" i="114"/>
  <c r="G21" i="114"/>
  <c r="S20" i="114"/>
  <c r="Q20" i="114"/>
  <c r="O20" i="114"/>
  <c r="K20" i="114"/>
  <c r="I20" i="114"/>
  <c r="G20" i="114"/>
  <c r="S19" i="114"/>
  <c r="Q19" i="114"/>
  <c r="O19" i="114"/>
  <c r="K19" i="114"/>
  <c r="I19" i="114"/>
  <c r="G19" i="114"/>
  <c r="S18" i="114"/>
  <c r="Q18" i="114"/>
  <c r="O18" i="114"/>
  <c r="K18" i="114"/>
  <c r="I18" i="114"/>
  <c r="G18" i="114"/>
  <c r="S16" i="114"/>
  <c r="Q16" i="114"/>
  <c r="O16" i="114"/>
  <c r="K16" i="114"/>
  <c r="I16" i="114"/>
  <c r="G16" i="114"/>
  <c r="S15" i="114"/>
  <c r="Q15" i="114"/>
  <c r="O15" i="114"/>
  <c r="K15" i="114"/>
  <c r="I15" i="114"/>
  <c r="G15" i="114"/>
  <c r="S14" i="114"/>
  <c r="Q14" i="114"/>
  <c r="O14" i="114"/>
  <c r="M14" i="114"/>
  <c r="K14" i="114"/>
  <c r="I14" i="114"/>
  <c r="G14" i="114"/>
  <c r="S13" i="114"/>
  <c r="Q13" i="114"/>
  <c r="O13" i="114"/>
  <c r="M13" i="114"/>
  <c r="K13" i="114"/>
  <c r="I13" i="114"/>
  <c r="G13" i="114"/>
  <c r="S12" i="114"/>
  <c r="Q12" i="114"/>
  <c r="O12" i="114"/>
  <c r="M12" i="114"/>
  <c r="K12" i="114"/>
  <c r="I12" i="114"/>
  <c r="G12" i="114"/>
  <c r="S11" i="114"/>
  <c r="Q11" i="114"/>
  <c r="O11" i="114"/>
  <c r="M11" i="114"/>
  <c r="K11" i="114"/>
  <c r="I11" i="114"/>
  <c r="G11" i="114"/>
  <c r="S10" i="114"/>
  <c r="Q10" i="114"/>
  <c r="O10" i="114"/>
  <c r="M10" i="114"/>
  <c r="K10" i="114"/>
  <c r="I10" i="114"/>
  <c r="G10" i="114"/>
  <c r="S9" i="114"/>
  <c r="Q9" i="114"/>
  <c r="O9" i="114"/>
  <c r="M9" i="114"/>
  <c r="K9" i="114"/>
  <c r="I9" i="114"/>
  <c r="G9" i="114"/>
  <c r="S8" i="114"/>
  <c r="Q8" i="114"/>
  <c r="O8" i="114"/>
  <c r="M8" i="114"/>
  <c r="K8" i="114"/>
  <c r="I8" i="114"/>
  <c r="G8" i="114"/>
  <c r="S7" i="114"/>
  <c r="Q7" i="114"/>
  <c r="O7" i="114"/>
  <c r="M7" i="114"/>
  <c r="K7" i="114"/>
  <c r="I7" i="114"/>
  <c r="G7" i="114"/>
  <c r="L24" i="113"/>
  <c r="K24" i="113"/>
  <c r="I24" i="113"/>
  <c r="G24" i="113"/>
  <c r="L23" i="113"/>
  <c r="K23" i="113"/>
  <c r="I23" i="113"/>
  <c r="G23" i="113"/>
  <c r="L22" i="113"/>
  <c r="K22" i="113"/>
  <c r="I22" i="113"/>
  <c r="G22" i="113"/>
  <c r="L21" i="113"/>
  <c r="K21" i="113"/>
  <c r="I21" i="113"/>
  <c r="G21" i="113"/>
  <c r="L20" i="113"/>
  <c r="K20" i="113"/>
  <c r="I20" i="113"/>
  <c r="G20" i="113"/>
  <c r="L19" i="113"/>
  <c r="K19" i="113"/>
  <c r="I19" i="113"/>
  <c r="G19" i="113"/>
  <c r="L18" i="113"/>
  <c r="K18" i="113"/>
  <c r="I18" i="113"/>
  <c r="G18" i="113"/>
  <c r="L16" i="113"/>
  <c r="K16" i="113"/>
  <c r="I16" i="113"/>
  <c r="G16" i="113"/>
  <c r="L15" i="113"/>
  <c r="K15" i="113"/>
  <c r="I15" i="113"/>
  <c r="G15" i="113"/>
  <c r="L14" i="113"/>
  <c r="K14" i="113"/>
  <c r="I14" i="113"/>
  <c r="G14" i="113"/>
  <c r="L13" i="113"/>
  <c r="K13" i="113"/>
  <c r="I13" i="113"/>
  <c r="G13" i="113"/>
  <c r="L12" i="113"/>
  <c r="K12" i="113"/>
  <c r="I12" i="113"/>
  <c r="G12" i="113"/>
  <c r="L11" i="113"/>
  <c r="K11" i="113"/>
  <c r="I11" i="113"/>
  <c r="G11" i="113"/>
  <c r="L10" i="113"/>
  <c r="K10" i="113"/>
  <c r="I10" i="113"/>
  <c r="G10" i="113"/>
  <c r="L9" i="113"/>
  <c r="K9" i="113"/>
  <c r="I9" i="113"/>
  <c r="G9" i="113"/>
  <c r="L8" i="113"/>
  <c r="K8" i="113"/>
  <c r="I8" i="113"/>
  <c r="G8" i="113"/>
  <c r="L7" i="113"/>
  <c r="K7" i="113"/>
  <c r="I7" i="113"/>
  <c r="G7" i="113"/>
  <c r="J20" i="112"/>
  <c r="I20" i="112"/>
  <c r="G20" i="112"/>
  <c r="E20" i="112"/>
  <c r="J19" i="112"/>
  <c r="I19" i="112"/>
  <c r="G19" i="112"/>
  <c r="E19" i="112"/>
  <c r="J18" i="112"/>
  <c r="I18" i="112"/>
  <c r="G18" i="112"/>
  <c r="E18" i="112"/>
  <c r="J17" i="112"/>
  <c r="I17" i="112"/>
  <c r="G17" i="112"/>
  <c r="E17" i="112"/>
  <c r="J16" i="112"/>
  <c r="I16" i="112"/>
  <c r="G16" i="112"/>
  <c r="E16" i="112"/>
  <c r="J11" i="112"/>
  <c r="I11" i="112"/>
  <c r="G11" i="112"/>
  <c r="E11" i="112"/>
  <c r="J10" i="112"/>
  <c r="I10" i="112"/>
  <c r="G10" i="112"/>
  <c r="E10" i="112"/>
  <c r="J9" i="112"/>
  <c r="I9" i="112"/>
  <c r="G9" i="112"/>
  <c r="E9" i="112"/>
  <c r="J8" i="112"/>
  <c r="I8" i="112"/>
  <c r="G8" i="112"/>
  <c r="E8" i="112"/>
  <c r="J7" i="112"/>
  <c r="I7" i="112"/>
  <c r="G7" i="112"/>
  <c r="E7" i="112"/>
  <c r="S24" i="111"/>
  <c r="Q24" i="111"/>
  <c r="O24" i="111"/>
  <c r="K24" i="111"/>
  <c r="I24" i="111"/>
  <c r="G24" i="111"/>
  <c r="S23" i="111"/>
  <c r="Q23" i="111"/>
  <c r="O23" i="111"/>
  <c r="K23" i="111"/>
  <c r="I23" i="111"/>
  <c r="G23" i="111"/>
  <c r="S22" i="111"/>
  <c r="Q22" i="111"/>
  <c r="O22" i="111"/>
  <c r="K22" i="111"/>
  <c r="I22" i="111"/>
  <c r="G22" i="111"/>
  <c r="S21" i="111"/>
  <c r="Q21" i="111"/>
  <c r="O21" i="111"/>
  <c r="K21" i="111"/>
  <c r="I21" i="111"/>
  <c r="G21" i="111"/>
  <c r="S20" i="111"/>
  <c r="Q20" i="111"/>
  <c r="O20" i="111"/>
  <c r="K20" i="111"/>
  <c r="I20" i="111"/>
  <c r="G20" i="111"/>
  <c r="S19" i="111"/>
  <c r="Q19" i="111"/>
  <c r="O19" i="111"/>
  <c r="K19" i="111"/>
  <c r="I19" i="111"/>
  <c r="G19" i="111"/>
  <c r="S18" i="111"/>
  <c r="Q18" i="111"/>
  <c r="O18" i="111"/>
  <c r="K18" i="111"/>
  <c r="I18" i="111"/>
  <c r="G18" i="111"/>
  <c r="S16" i="111"/>
  <c r="Q16" i="111"/>
  <c r="O16" i="111"/>
  <c r="K16" i="111"/>
  <c r="I16" i="111"/>
  <c r="G16" i="111"/>
  <c r="S15" i="111"/>
  <c r="Q15" i="111"/>
  <c r="O15" i="111"/>
  <c r="K15" i="111"/>
  <c r="I15" i="111"/>
  <c r="G15" i="111"/>
  <c r="S14" i="111"/>
  <c r="Q14" i="111"/>
  <c r="O14" i="111"/>
  <c r="M14" i="111"/>
  <c r="K14" i="111"/>
  <c r="I14" i="111"/>
  <c r="G14" i="111"/>
  <c r="S13" i="111"/>
  <c r="Q13" i="111"/>
  <c r="O13" i="111"/>
  <c r="M13" i="111"/>
  <c r="K13" i="111"/>
  <c r="I13" i="111"/>
  <c r="G13" i="111"/>
  <c r="S12" i="111"/>
  <c r="Q12" i="111"/>
  <c r="O12" i="111"/>
  <c r="M12" i="111"/>
  <c r="K12" i="111"/>
  <c r="I12" i="111"/>
  <c r="G12" i="111"/>
  <c r="S11" i="111"/>
  <c r="Q11" i="111"/>
  <c r="O11" i="111"/>
  <c r="M11" i="111"/>
  <c r="K11" i="111"/>
  <c r="I11" i="111"/>
  <c r="G11" i="111"/>
  <c r="S10" i="111"/>
  <c r="Q10" i="111"/>
  <c r="O10" i="111"/>
  <c r="M10" i="111"/>
  <c r="K10" i="111"/>
  <c r="I10" i="111"/>
  <c r="G10" i="111"/>
  <c r="S9" i="111"/>
  <c r="Q9" i="111"/>
  <c r="O9" i="111"/>
  <c r="M9" i="111"/>
  <c r="K9" i="111"/>
  <c r="I9" i="111"/>
  <c r="G9" i="111"/>
  <c r="S8" i="111"/>
  <c r="Q8" i="111"/>
  <c r="O8" i="111"/>
  <c r="M8" i="111"/>
  <c r="K8" i="111"/>
  <c r="I8" i="111"/>
  <c r="G8" i="111"/>
  <c r="S7" i="111"/>
  <c r="Q7" i="111"/>
  <c r="O7" i="111"/>
  <c r="M7" i="111"/>
  <c r="K7" i="111"/>
  <c r="I7" i="111"/>
  <c r="G7" i="111"/>
  <c r="L24" i="110"/>
  <c r="K24" i="110"/>
  <c r="I24" i="110"/>
  <c r="G24" i="110"/>
  <c r="L23" i="110"/>
  <c r="K23" i="110"/>
  <c r="I23" i="110"/>
  <c r="G23" i="110"/>
  <c r="L22" i="110"/>
  <c r="K22" i="110"/>
  <c r="I22" i="110"/>
  <c r="G22" i="110"/>
  <c r="L21" i="110"/>
  <c r="K21" i="110"/>
  <c r="I21" i="110"/>
  <c r="G21" i="110"/>
  <c r="L20" i="110"/>
  <c r="K20" i="110"/>
  <c r="I20" i="110"/>
  <c r="G20" i="110"/>
  <c r="L19" i="110"/>
  <c r="K19" i="110"/>
  <c r="I19" i="110"/>
  <c r="G19" i="110"/>
  <c r="L18" i="110"/>
  <c r="K18" i="110"/>
  <c r="I18" i="110"/>
  <c r="G18" i="110"/>
  <c r="L16" i="110"/>
  <c r="K16" i="110"/>
  <c r="I16" i="110"/>
  <c r="G16" i="110"/>
  <c r="L15" i="110"/>
  <c r="K15" i="110"/>
  <c r="I15" i="110"/>
  <c r="G15" i="110"/>
  <c r="L14" i="110"/>
  <c r="K14" i="110"/>
  <c r="I14" i="110"/>
  <c r="G14" i="110"/>
  <c r="L13" i="110"/>
  <c r="K13" i="110"/>
  <c r="I13" i="110"/>
  <c r="G13" i="110"/>
  <c r="L12" i="110"/>
  <c r="K12" i="110"/>
  <c r="I12" i="110"/>
  <c r="G12" i="110"/>
  <c r="L11" i="110"/>
  <c r="K11" i="110"/>
  <c r="I11" i="110"/>
  <c r="G11" i="110"/>
  <c r="L10" i="110"/>
  <c r="K10" i="110"/>
  <c r="I10" i="110"/>
  <c r="G10" i="110"/>
  <c r="L9" i="110"/>
  <c r="K9" i="110"/>
  <c r="I9" i="110"/>
  <c r="G9" i="110"/>
  <c r="L8" i="110"/>
  <c r="K8" i="110"/>
  <c r="I8" i="110"/>
  <c r="G8" i="110"/>
  <c r="L7" i="110"/>
  <c r="K7" i="110"/>
  <c r="I7" i="110"/>
  <c r="G7" i="110"/>
  <c r="J20" i="109"/>
  <c r="I20" i="109"/>
  <c r="G20" i="109"/>
  <c r="E20" i="109"/>
  <c r="J19" i="109"/>
  <c r="I19" i="109"/>
  <c r="G19" i="109"/>
  <c r="E19" i="109"/>
  <c r="J18" i="109"/>
  <c r="I18" i="109"/>
  <c r="G18" i="109"/>
  <c r="E18" i="109"/>
  <c r="J17" i="109"/>
  <c r="I17" i="109"/>
  <c r="G17" i="109"/>
  <c r="E17" i="109"/>
  <c r="J16" i="109"/>
  <c r="I16" i="109"/>
  <c r="G16" i="109"/>
  <c r="E16" i="109"/>
  <c r="J11" i="109"/>
  <c r="I11" i="109"/>
  <c r="G11" i="109"/>
  <c r="E11" i="109"/>
  <c r="J10" i="109"/>
  <c r="I10" i="109"/>
  <c r="G10" i="109"/>
  <c r="E10" i="109"/>
  <c r="J9" i="109"/>
  <c r="I9" i="109"/>
  <c r="G9" i="109"/>
  <c r="E9" i="109"/>
  <c r="J8" i="109"/>
  <c r="I8" i="109"/>
  <c r="G8" i="109"/>
  <c r="E8" i="109"/>
  <c r="J7" i="109"/>
  <c r="I7" i="109"/>
  <c r="G7" i="109"/>
  <c r="E7" i="109"/>
</calcChain>
</file>

<file path=xl/sharedStrings.xml><?xml version="1.0" encoding="utf-8"?>
<sst xmlns="http://schemas.openxmlformats.org/spreadsheetml/2006/main" count="3498" uniqueCount="1420">
  <si>
    <t xml:space="preserve"> </t>
    <phoneticPr fontId="2" type="noConversion"/>
  </si>
  <si>
    <t>1-1. 연도별 인구 규모</t>
    <phoneticPr fontId="2" type="noConversion"/>
  </si>
  <si>
    <t>1-2. 성별∙연령별 인구 규모</t>
    <phoneticPr fontId="2" type="noConversion"/>
  </si>
  <si>
    <t>4-2. 개인의 주택 소유 현황(거주지 기준)</t>
    <phoneticPr fontId="2" type="noConversion"/>
  </si>
  <si>
    <t>목                   차</t>
    <phoneticPr fontId="2" type="noConversion"/>
  </si>
  <si>
    <t>Part 1. 인구</t>
    <phoneticPr fontId="2" type="noConversion"/>
  </si>
  <si>
    <t>4-3. 소유 물건 수별 주택 소유자 현황</t>
    <phoneticPr fontId="2" type="noConversion"/>
  </si>
  <si>
    <t>7-5. 국민 기초 생활 보장 수급자 수</t>
    <phoneticPr fontId="2" type="noConversion"/>
  </si>
  <si>
    <t>4-5. 가구의 주택 소유 현황(소유 물건 수별)</t>
    <phoneticPr fontId="2" type="noConversion"/>
  </si>
  <si>
    <t>Part 5. 건강</t>
    <phoneticPr fontId="2" type="noConversion"/>
  </si>
  <si>
    <t>5-1. 건강보험 적용 인구</t>
    <phoneticPr fontId="2" type="noConversion"/>
  </si>
  <si>
    <t>Part 2. 가구</t>
    <phoneticPr fontId="2" type="noConversion"/>
  </si>
  <si>
    <t>Part 8. 일자리</t>
    <phoneticPr fontId="2" type="noConversion"/>
  </si>
  <si>
    <t>2-1. 가구원 수별 노인 가구(연령별)</t>
    <phoneticPr fontId="2" type="noConversion"/>
  </si>
  <si>
    <t>5-5. 만성질환(11종) 진료인원</t>
    <phoneticPr fontId="2" type="noConversion"/>
  </si>
  <si>
    <t>8-1. 경제활동인구 현황</t>
    <phoneticPr fontId="2" type="noConversion"/>
  </si>
  <si>
    <t>2-2. 가구원 수별 노인 가구(지역별)</t>
    <phoneticPr fontId="2" type="noConversion"/>
  </si>
  <si>
    <t>5-6. 만성질환(11종) 1인당 연간 진료비</t>
    <phoneticPr fontId="2" type="noConversion"/>
  </si>
  <si>
    <t>8-2. 연도별 고용보험 피보험자</t>
    <phoneticPr fontId="2" type="noConversion"/>
  </si>
  <si>
    <t>8-3. 가입 기간별 고용보험 피보험자</t>
    <phoneticPr fontId="2" type="noConversion"/>
  </si>
  <si>
    <t>2-4. 거처 종류별 노인 가구</t>
    <phoneticPr fontId="2" type="noConversion"/>
  </si>
  <si>
    <t>5-8. 주요 암(11종) 진료인원</t>
    <phoneticPr fontId="2" type="noConversion"/>
  </si>
  <si>
    <t>5-9. 주요 암(11종) 1인당 연간 진료비</t>
    <phoneticPr fontId="2" type="noConversion"/>
  </si>
  <si>
    <t>8-5. 연도별 고용보험 실업급여 수급 규모</t>
    <phoneticPr fontId="2" type="noConversion"/>
  </si>
  <si>
    <t>8-6. 연도별 구직 신청 건수</t>
    <phoneticPr fontId="2" type="noConversion"/>
  </si>
  <si>
    <t>Part 6. 복지</t>
    <phoneticPr fontId="2" type="noConversion"/>
  </si>
  <si>
    <t>6-1. 등록장애인 수</t>
    <phoneticPr fontId="2" type="noConversion"/>
  </si>
  <si>
    <t>Part 3. 인구 이동</t>
    <phoneticPr fontId="2" type="noConversion"/>
  </si>
  <si>
    <t>3-1. 연도별 전입자 수</t>
    <phoneticPr fontId="2" type="noConversion"/>
  </si>
  <si>
    <t>8-11. 연도별 등록사업자 수</t>
    <phoneticPr fontId="2" type="noConversion"/>
  </si>
  <si>
    <t>3-3. 전입 사유별 인구 이동</t>
    <phoneticPr fontId="2" type="noConversion"/>
  </si>
  <si>
    <t>3-6. 전출 사유별 인구 이동</t>
    <phoneticPr fontId="2" type="noConversion"/>
  </si>
  <si>
    <t xml:space="preserve">3-7. 지역별 순이동 </t>
    <phoneticPr fontId="2" type="noConversion"/>
  </si>
  <si>
    <t>Part 7. 소득 보장</t>
    <phoneticPr fontId="2" type="noConversion"/>
  </si>
  <si>
    <t>Part 9. 안전</t>
    <phoneticPr fontId="2" type="noConversion"/>
  </si>
  <si>
    <t>Part 4. 주택</t>
    <phoneticPr fontId="2" type="noConversion"/>
  </si>
  <si>
    <t>9-2. 연도별 노인 교통사고</t>
    <phoneticPr fontId="2" type="noConversion"/>
  </si>
  <si>
    <t>4-1. 개인의 주택 소유 현황(주택 소재지 기준)</t>
    <phoneticPr fontId="2" type="noConversion"/>
  </si>
  <si>
    <t>7-3. 생활비 중 부담스러운 지출 항목</t>
    <phoneticPr fontId="2" type="noConversion"/>
  </si>
  <si>
    <t>9-4. 시간대별 노인 교통사고</t>
    <phoneticPr fontId="2" type="noConversion"/>
  </si>
  <si>
    <t>9-5. 월별 노인 교통사고</t>
    <phoneticPr fontId="2" type="noConversion"/>
  </si>
  <si>
    <t>9-6. 요일별 노인 교통사고</t>
    <phoneticPr fontId="2" type="noConversion"/>
  </si>
  <si>
    <t>7-9. 공적연금 수급자 수</t>
    <phoneticPr fontId="2" type="noConversion"/>
  </si>
  <si>
    <t>1-4. 지역별 독거노인</t>
  </si>
  <si>
    <t>1-5. 장래 노인인구 추이</t>
  </si>
  <si>
    <t>3-4. 연도별 전출자 수</t>
  </si>
  <si>
    <t>3-8. 연도별 순이동</t>
  </si>
  <si>
    <t>4-4. 가구의 주택 소유 현황</t>
  </si>
  <si>
    <t>5-2. 연도별 요양급여 실적</t>
  </si>
  <si>
    <t>5-7. 연도별 주요 암(11종) 현황</t>
  </si>
  <si>
    <t>7-1. 월평균 노인 가구 소득</t>
  </si>
  <si>
    <t>7-2. 노인 가구의 주된 소득원</t>
  </si>
  <si>
    <t>7-6. 기초 연금 수급자 수</t>
  </si>
  <si>
    <t>7-8. 국민연금 수급자 수</t>
  </si>
  <si>
    <t>8-4. 연도별 고용보험 피보험 자격 취득∙상실자</t>
  </si>
  <si>
    <t>8-7. 구직 희망 고용 형태</t>
  </si>
  <si>
    <t>8-8. 구직 희망 직종</t>
  </si>
  <si>
    <t>8-9. 구직 희망 월평균 임금액</t>
  </si>
  <si>
    <t>8-10. 구직 희망 근무지역</t>
  </si>
  <si>
    <t>9-1. 연도별 노인운전자 교통사고</t>
  </si>
  <si>
    <t>9-3. 사고 유형별 노인 교통사고</t>
  </si>
  <si>
    <t>8-12. 등록 상태별 등록사업자 수</t>
  </si>
  <si>
    <t>8-13. 공공일자리 참여자 수</t>
  </si>
  <si>
    <t>1-6. 거처종류별 노인인구</t>
    <phoneticPr fontId="2" type="noConversion"/>
  </si>
  <si>
    <t>1-7. 점유형태별 노인인구</t>
    <phoneticPr fontId="2" type="noConversion"/>
  </si>
  <si>
    <t>1-10. 사망 원인별 사망률</t>
    <phoneticPr fontId="2" type="noConversion"/>
  </si>
  <si>
    <t>2-5. 점유 형태별 노인 가구</t>
    <phoneticPr fontId="2" type="noConversion"/>
  </si>
  <si>
    <t>6-2. 노인장기요양보험 자격별 신청∙인정 현황</t>
    <phoneticPr fontId="2" type="noConversion"/>
  </si>
  <si>
    <t>6-3. 노인장기요양보험 등급별 인정 현황</t>
    <phoneticPr fontId="2" type="noConversion"/>
  </si>
  <si>
    <t>6-4. 노인장기요양보험 급여 이용 수급자 수</t>
    <phoneticPr fontId="2" type="noConversion"/>
  </si>
  <si>
    <t>3-9. 전입 구분별 전입자 수</t>
    <phoneticPr fontId="2" type="noConversion"/>
  </si>
  <si>
    <t>3-10. 전출 구분별 전출자 수</t>
    <phoneticPr fontId="2" type="noConversion"/>
  </si>
  <si>
    <t>3-11. 1년 전 거주지 기준 이동 규모</t>
    <phoneticPr fontId="2" type="noConversion"/>
  </si>
  <si>
    <t>8-14. 산업별 취업자 상위</t>
    <phoneticPr fontId="2" type="noConversion"/>
  </si>
  <si>
    <t>8-15. 직업별 취업자 상위</t>
    <phoneticPr fontId="2" type="noConversion"/>
  </si>
  <si>
    <t>6-5. 노인 여가복지시설 현황</t>
    <phoneticPr fontId="2" type="noConversion"/>
  </si>
  <si>
    <t>6-6. 노인 주거복지시설 현황</t>
    <phoneticPr fontId="2" type="noConversion"/>
  </si>
  <si>
    <t>6-7. 노인의료복지시설 현황</t>
    <phoneticPr fontId="2" type="noConversion"/>
  </si>
  <si>
    <t>6-8. 재가노인복지시설 현황</t>
    <phoneticPr fontId="2" type="noConversion"/>
  </si>
  <si>
    <t>1-8. 연도별 조사망률(전체)</t>
    <phoneticPr fontId="2" type="noConversion"/>
  </si>
  <si>
    <t>5-4. 연도별 만성질환(11종) 현황</t>
    <phoneticPr fontId="2" type="noConversion"/>
  </si>
  <si>
    <t>7-7. 국민연금 가입자 수</t>
    <phoneticPr fontId="2" type="noConversion"/>
  </si>
  <si>
    <t>1-3. 성별∙지역별 노인인구</t>
    <phoneticPr fontId="2" type="noConversion"/>
  </si>
  <si>
    <t>3-2. 성별∙연령별 전입자 수</t>
    <phoneticPr fontId="2" type="noConversion"/>
  </si>
  <si>
    <t>2-3. 가구 구성 유형별 노인 가구</t>
    <phoneticPr fontId="2" type="noConversion"/>
  </si>
  <si>
    <t>3-5. 성별∙연령별 전출자 수</t>
    <phoneticPr fontId="2" type="noConversion"/>
  </si>
  <si>
    <t>5-3. 성별∙연령별 요양급여 실적</t>
    <phoneticPr fontId="2" type="noConversion"/>
  </si>
  <si>
    <t>7-4. 노인 가구 부채 사유</t>
    <phoneticPr fontId="2" type="noConversion"/>
  </si>
  <si>
    <t>#목차</t>
  </si>
  <si>
    <t>3-1. 연도별 전입자 수</t>
    <phoneticPr fontId="2" type="noConversion"/>
  </si>
  <si>
    <t>(단위 : 명, %)</t>
    <phoneticPr fontId="2" type="noConversion"/>
  </si>
  <si>
    <t>동두천시</t>
  </si>
  <si>
    <t>전입자 수</t>
    <phoneticPr fontId="2" type="noConversion"/>
  </si>
  <si>
    <t>전입률</t>
    <phoneticPr fontId="2" type="noConversion"/>
  </si>
  <si>
    <t>시군구 내 전입</t>
    <phoneticPr fontId="2" type="noConversion"/>
  </si>
  <si>
    <t>시군구 간 전입</t>
    <phoneticPr fontId="2" type="noConversion"/>
  </si>
  <si>
    <t>시도 간 전입</t>
    <phoneticPr fontId="2" type="noConversion"/>
  </si>
  <si>
    <t>구성비</t>
    <phoneticPr fontId="2" type="noConversion"/>
  </si>
  <si>
    <t>2014년</t>
    <phoneticPr fontId="2" type="noConversion"/>
  </si>
  <si>
    <t>2015년</t>
    <phoneticPr fontId="2" type="noConversion"/>
  </si>
  <si>
    <t>2016년</t>
    <phoneticPr fontId="2" type="noConversion"/>
  </si>
  <si>
    <t>2017년</t>
    <phoneticPr fontId="2" type="noConversion"/>
  </si>
  <si>
    <t>2018년</t>
    <phoneticPr fontId="2" type="noConversion"/>
  </si>
  <si>
    <t>노인
(65세 이상)</t>
  </si>
  <si>
    <t>2018년</t>
    <phoneticPr fontId="2" type="noConversion"/>
  </si>
  <si>
    <t>자료: 통계청 「국내인구이동통계」</t>
    <phoneticPr fontId="2" type="noConversion"/>
  </si>
  <si>
    <t>주1: 주민등록 전입신고서 기준 전입 인구 산정(외국인, 동일 행정 읍면동 전입 제외)</t>
    <phoneticPr fontId="2" type="noConversion"/>
  </si>
  <si>
    <t>주2: (시군구 내 전입) 이동 전후의 시군구는 같고 행정 읍면동이 다른 전입, (시군구 간 전입) 이동 전후의 시군구가 다른 전입, (시도 간 전입) 이동 전후의 시도가 다른 전입</t>
    <phoneticPr fontId="2" type="noConversion"/>
  </si>
  <si>
    <t>주3: 전입률=해당 연도 전입 인구/주민등록 연앙인구*100</t>
    <phoneticPr fontId="2" type="noConversion"/>
  </si>
  <si>
    <t>3-2. 성별 · 연령별 전입자 수</t>
    <phoneticPr fontId="2" type="noConversion"/>
  </si>
  <si>
    <t>동두천시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</si>
  <si>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</si>
  <si>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</si>
  <si>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</si>
  <si>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</si>
  <si>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19세 이하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</si>
  <si>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</si>
  <si>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</si>
  <si>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</si>
  <si>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</si>
  <si>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60~64세</t>
    <phoneticPr fontId="2" type="noConversion"/>
  </si>
  <si>
    <t>65세 이상</t>
    <phoneticPr fontId="2" type="noConversion"/>
  </si>
  <si>
    <t>노인(65세 이상)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</si>
  <si>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</si>
  <si>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</si>
  <si>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</si>
  <si>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</si>
  <si>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</si>
  <si>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</si>
  <si>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</si>
  <si>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</si>
  <si>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자료: 통계청 「국내인구이동통계」</t>
    <phoneticPr fontId="2" type="noConversion"/>
  </si>
  <si>
    <t>주1: 2018. 1. 1. ~ 2018. 12. 31.(1년간) 주민등록 전입신고서 기준 전입 인구 산정(외국인, 동일 행정 읍면동 전입 제외)</t>
    <phoneticPr fontId="2" type="noConversion"/>
  </si>
  <si>
    <t>전체</t>
    <phoneticPr fontId="2" type="noConversion"/>
  </si>
  <si>
    <t>3-3. 전입 사유별  인구 이동</t>
    <phoneticPr fontId="2" type="noConversion"/>
  </si>
  <si>
    <t>이동자 수</t>
    <phoneticPr fontId="2" type="noConversion"/>
  </si>
  <si>
    <t>전입 사유</t>
    <phoneticPr fontId="2" type="noConversion"/>
  </si>
  <si>
    <t>직업</t>
    <phoneticPr fontId="2" type="noConversion"/>
  </si>
  <si>
    <t>가족</t>
    <phoneticPr fontId="2" type="noConversion"/>
  </si>
  <si>
    <t>주택</t>
    <phoneticPr fontId="2" type="noConversion"/>
  </si>
  <si>
    <t>교육</t>
    <phoneticPr fontId="2" type="noConversion"/>
  </si>
  <si>
    <t>교통</t>
    <phoneticPr fontId="2" type="noConversion"/>
  </si>
  <si>
    <t>건강</t>
    <phoneticPr fontId="2" type="noConversion"/>
  </si>
  <si>
    <t>기타</t>
    <phoneticPr fontId="2" type="noConversion"/>
  </si>
  <si>
    <t>-</t>
    <phoneticPr fontId="2" type="noConversion"/>
  </si>
  <si>
    <t>노인(65세 이상)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</si>
  <si>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</si>
  <si>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</si>
  <si>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</si>
  <si>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</si>
  <si>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</si>
  <si>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</si>
  <si>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</si>
  <si>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</si>
  <si>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주: 2018. 1. 1. ~ 2018. 12. 31.(1년간) 주민등록 전입신고서 기준 전입 인구 산정(외국인, 동일 행정 읍면동 전입, 전입 전 거주지 미신고 인구 제외)</t>
    <phoneticPr fontId="2" type="noConversion"/>
  </si>
  <si>
    <t>3-4. 연도별 전출자 수</t>
    <phoneticPr fontId="2" type="noConversion"/>
  </si>
  <si>
    <t>전출자 수</t>
    <phoneticPr fontId="2" type="noConversion"/>
  </si>
  <si>
    <t>전출률</t>
    <phoneticPr fontId="2" type="noConversion"/>
  </si>
  <si>
    <t>시군구 내 전출</t>
    <phoneticPr fontId="2" type="noConversion"/>
  </si>
  <si>
    <t>시군구 간 전출</t>
    <phoneticPr fontId="2" type="noConversion"/>
  </si>
  <si>
    <t>시도 간 전출</t>
    <phoneticPr fontId="2" type="noConversion"/>
  </si>
  <si>
    <t>2016년</t>
    <phoneticPr fontId="2" type="noConversion"/>
  </si>
  <si>
    <t>2018년</t>
    <phoneticPr fontId="2" type="noConversion"/>
  </si>
  <si>
    <t>2015년</t>
    <phoneticPr fontId="2" type="noConversion"/>
  </si>
  <si>
    <t>2016년</t>
    <phoneticPr fontId="2" type="noConversion"/>
  </si>
  <si>
    <t>주2: (시군구 내 전출) 이동 전후의 시군구는 같고 행정 읍면동이 다른 전출, (시군구 간 전출) 이동 전후의 시군구가 다른 전출, (시도 간 전출) 이동 전후의 시도가 다른 전출</t>
    <phoneticPr fontId="2" type="noConversion"/>
  </si>
  <si>
    <t>주3: 전출률=해당 연도 전출자 수/주민등록 연앙인구*100</t>
    <phoneticPr fontId="2" type="noConversion"/>
  </si>
  <si>
    <t>3-5. 성별 · 연령별 전출자 수</t>
    <phoneticPr fontId="2" type="noConversion"/>
  </si>
  <si>
    <t>30~39세</t>
    <phoneticPr fontId="2" type="noConversion"/>
  </si>
  <si>
    <t>40~49세</t>
    <phoneticPr fontId="2" type="noConversion"/>
  </si>
  <si>
    <t>65세 이상</t>
    <phoneticPr fontId="2" type="noConversion"/>
  </si>
  <si>
    <t>노인(65세 이상)</t>
    <phoneticPr fontId="2" type="noConversion"/>
  </si>
  <si>
    <t>65~69세</t>
    <phoneticPr fontId="2" type="noConversion"/>
  </si>
  <si>
    <t>70~74세</t>
    <phoneticPr fontId="2" type="noConversion"/>
  </si>
  <si>
    <t>80세 이상</t>
    <phoneticPr fontId="2" type="noConversion"/>
  </si>
  <si>
    <t>3-6. 전출 사유별 인구 이동</t>
    <phoneticPr fontId="2" type="noConversion"/>
  </si>
  <si>
    <t>(단위 : 명, %)</t>
    <phoneticPr fontId="2" type="noConversion"/>
  </si>
  <si>
    <t>이동자 수</t>
    <phoneticPr fontId="2" type="noConversion"/>
  </si>
  <si>
    <t>전출 사유</t>
    <phoneticPr fontId="2" type="noConversion"/>
  </si>
  <si>
    <t>직업</t>
    <phoneticPr fontId="2" type="noConversion"/>
  </si>
  <si>
    <t>가족</t>
    <phoneticPr fontId="2" type="noConversion"/>
  </si>
  <si>
    <t>주택</t>
    <phoneticPr fontId="2" type="noConversion"/>
  </si>
  <si>
    <t>교육</t>
    <phoneticPr fontId="2" type="noConversion"/>
  </si>
  <si>
    <t>교통</t>
    <phoneticPr fontId="2" type="noConversion"/>
  </si>
  <si>
    <t>건강</t>
    <phoneticPr fontId="2" type="noConversion"/>
  </si>
  <si>
    <t>기타</t>
    <phoneticPr fontId="2" type="noConversion"/>
  </si>
  <si>
    <t>구성비</t>
    <phoneticPr fontId="2" type="noConversion"/>
  </si>
  <si>
    <t>동두천시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</si>
  <si>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</si>
  <si>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</si>
  <si>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</si>
  <si>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</si>
  <si>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19세 이하</t>
    <phoneticPr fontId="2" type="noConversion"/>
  </si>
  <si>
    <t>20~29세</t>
    <phoneticPr fontId="2" type="noConversion"/>
  </si>
  <si>
    <t>기타</t>
  </si>
  <si>
    <t>30~39세</t>
    <phoneticPr fontId="2" type="noConversion"/>
  </si>
  <si>
    <t>40~49세</t>
    <phoneticPr fontId="2" type="noConversion"/>
  </si>
  <si>
    <t>50~59세</t>
    <phoneticPr fontId="2" type="noConversion"/>
  </si>
  <si>
    <t>60~64세</t>
    <phoneticPr fontId="2" type="noConversion"/>
  </si>
  <si>
    <t>65세 이상</t>
    <phoneticPr fontId="2" type="noConversion"/>
  </si>
  <si>
    <t>-</t>
    <phoneticPr fontId="2" type="noConversion"/>
  </si>
  <si>
    <t xml:space="preserve">3-7. 지역별 순이동 </t>
    <phoneticPr fontId="2" type="noConversion"/>
  </si>
  <si>
    <t>(단위 : 명, %)</t>
    <phoneticPr fontId="2" type="noConversion"/>
  </si>
  <si>
    <t>전체</t>
    <phoneticPr fontId="2" type="noConversion"/>
  </si>
  <si>
    <t>순 이동자 수</t>
    <phoneticPr fontId="2" type="noConversion"/>
  </si>
  <si>
    <t>19세 이하</t>
    <phoneticPr fontId="2" type="noConversion"/>
  </si>
  <si>
    <t>20~39세</t>
    <phoneticPr fontId="2" type="noConversion"/>
  </si>
  <si>
    <t>40~49세</t>
    <phoneticPr fontId="2" type="noConversion"/>
  </si>
  <si>
    <t>50~59세</t>
    <phoneticPr fontId="2" type="noConversion"/>
  </si>
  <si>
    <t>60세 이상</t>
    <phoneticPr fontId="2" type="noConversion"/>
  </si>
  <si>
    <t>65세 이상</t>
    <phoneticPr fontId="2" type="noConversion"/>
  </si>
  <si>
    <t>동두천시</t>
    <phoneticPr fontId="2" type="noConversion"/>
  </si>
  <si>
    <t>지역별</t>
  </si>
  <si>
    <t>생연1동</t>
  </si>
  <si>
    <t>생연2동</t>
  </si>
  <si>
    <t>중앙동</t>
  </si>
  <si>
    <t>보산동</t>
  </si>
  <si>
    <t>불현동</t>
  </si>
  <si>
    <t>송내동</t>
    <phoneticPr fontId="2" type="noConversion"/>
  </si>
  <si>
    <t>소요동</t>
    <phoneticPr fontId="2" type="noConversion"/>
  </si>
  <si>
    <t>상패동</t>
    <phoneticPr fontId="2" type="noConversion"/>
  </si>
  <si>
    <t>순이동률</t>
    <phoneticPr fontId="2" type="noConversion"/>
  </si>
  <si>
    <t>자료: 통계청 「국내인구이동통계」</t>
    <phoneticPr fontId="2" type="noConversion"/>
  </si>
  <si>
    <t>주: (순이동자) 전입 인구-전출 인구, (순이동률) 순이동자 /주민등록 연앙인구 * 100</t>
    <phoneticPr fontId="2" type="noConversion"/>
  </si>
  <si>
    <t xml:space="preserve">3-8. 연도별 순이동 </t>
    <phoneticPr fontId="2" type="noConversion"/>
  </si>
  <si>
    <t>순 이동자 수</t>
    <phoneticPr fontId="2" type="noConversion"/>
  </si>
  <si>
    <t>20~39세</t>
    <phoneticPr fontId="2" type="noConversion"/>
  </si>
  <si>
    <t>60세 이상</t>
    <phoneticPr fontId="2" type="noConversion"/>
  </si>
  <si>
    <t>2001년</t>
    <phoneticPr fontId="2" type="noConversion"/>
  </si>
  <si>
    <t>2002년</t>
  </si>
  <si>
    <t>2003년</t>
  </si>
  <si>
    <t>2004년</t>
  </si>
  <si>
    <t>2005년</t>
  </si>
  <si>
    <t>2006년</t>
  </si>
  <si>
    <t>2007년</t>
  </si>
  <si>
    <t>2008년</t>
  </si>
  <si>
    <t>2009년</t>
  </si>
  <si>
    <t>2010년</t>
  </si>
  <si>
    <t>2011년</t>
  </si>
  <si>
    <t>2012년</t>
  </si>
  <si>
    <t>2013년</t>
  </si>
  <si>
    <t>2014년</t>
  </si>
  <si>
    <t>2015년</t>
  </si>
  <si>
    <t>순이동률</t>
    <phoneticPr fontId="2" type="noConversion"/>
  </si>
  <si>
    <t>주: (순이동자) 전입 인구-전출 인구, (순이동률) 순이동자 / 주민등록 연앙인구 * 100</t>
    <phoneticPr fontId="2" type="noConversion"/>
  </si>
  <si>
    <t>3-9. 전입 구분별 전입자 수</t>
    <phoneticPr fontId="2" type="noConversion"/>
  </si>
  <si>
    <t>세대구성</t>
    <phoneticPr fontId="2" type="noConversion"/>
  </si>
  <si>
    <t>다른 세대로 편입</t>
    <phoneticPr fontId="2" type="noConversion"/>
  </si>
  <si>
    <t>70-74세</t>
    <phoneticPr fontId="2" type="noConversion"/>
  </si>
  <si>
    <t>주: 2018. 1. 1. ~ 2018. 12. 31.(1년간) 주민등록 전입신고서 기준 전입 인구 산정(외국인, 동일 행정 읍면동 전입 제외)</t>
    <phoneticPr fontId="2" type="noConversion"/>
  </si>
  <si>
    <t>3-10. 전출 구분별 전출자 수</t>
    <phoneticPr fontId="2" type="noConversion"/>
  </si>
  <si>
    <t>(단위 : 명, %)</t>
    <phoneticPr fontId="2" type="noConversion"/>
  </si>
  <si>
    <t>전출자 수</t>
    <phoneticPr fontId="2" type="noConversion"/>
  </si>
  <si>
    <t xml:space="preserve">세대전부 전출 </t>
    <phoneticPr fontId="2" type="noConversion"/>
  </si>
  <si>
    <t>세대일부 전출
(세대주포함)</t>
    <phoneticPr fontId="2" type="noConversion"/>
  </si>
  <si>
    <t>세대일부 전출
(세대주미포함)</t>
    <phoneticPr fontId="2" type="noConversion"/>
  </si>
  <si>
    <t>구성비</t>
    <phoneticPr fontId="2" type="noConversion"/>
  </si>
  <si>
    <t>동두천시</t>
    <phoneticPr fontId="2" type="noConversion"/>
  </si>
  <si>
    <t>성별</t>
    <phoneticPr fontId="2" type="noConversion"/>
  </si>
  <si>
    <t>남 성</t>
    <phoneticPr fontId="2" type="noConversion"/>
  </si>
  <si>
    <t>노인(65세 이상)</t>
    <phoneticPr fontId="2" type="noConversion"/>
  </si>
  <si>
    <t>여 성</t>
    <phoneticPr fontId="2" type="noConversion"/>
  </si>
  <si>
    <t>연령별</t>
    <phoneticPr fontId="2" type="noConversion"/>
  </si>
  <si>
    <t>19세 이하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</si>
  <si>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</si>
  <si>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</si>
  <si>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</si>
  <si>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</si>
  <si>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60~64세</t>
    <phoneticPr fontId="2" type="noConversion"/>
  </si>
  <si>
    <t>65세 이상</t>
    <phoneticPr fontId="2" type="noConversion"/>
  </si>
  <si>
    <t>65~69세</t>
    <phoneticPr fontId="2" type="noConversion"/>
  </si>
  <si>
    <t>70-74세</t>
    <phoneticPr fontId="2" type="noConversion"/>
  </si>
  <si>
    <t>75~79세</t>
    <phoneticPr fontId="2" type="noConversion"/>
  </si>
  <si>
    <t>80세 이상</t>
    <phoneticPr fontId="2" type="noConversion"/>
  </si>
  <si>
    <t>자료: 통계청 「국내인구이동통계」</t>
    <phoneticPr fontId="2" type="noConversion"/>
  </si>
  <si>
    <t>1-1. 연도별 인구 규모</t>
    <phoneticPr fontId="2" type="noConversion"/>
  </si>
  <si>
    <t>전체 인구</t>
    <phoneticPr fontId="2" type="noConversion"/>
  </si>
  <si>
    <t>베이비부머
(55~63세)</t>
    <phoneticPr fontId="2" type="noConversion"/>
  </si>
  <si>
    <t>60세 이상</t>
    <phoneticPr fontId="2" type="noConversion"/>
  </si>
  <si>
    <t>65세 이상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</si>
  <si>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</si>
  <si>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</si>
  <si>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</si>
  <si>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구성비</t>
    <phoneticPr fontId="2" type="noConversion"/>
  </si>
  <si>
    <t>구성비</t>
  </si>
  <si>
    <t>2014년</t>
    <phoneticPr fontId="2" type="noConversion"/>
  </si>
  <si>
    <t>2015년</t>
    <phoneticPr fontId="2" type="noConversion"/>
  </si>
  <si>
    <t>2015년</t>
    <phoneticPr fontId="2" type="noConversion"/>
  </si>
  <si>
    <t>2016년</t>
    <phoneticPr fontId="2" type="noConversion"/>
  </si>
  <si>
    <t>2017년</t>
    <phoneticPr fontId="2" type="noConversion"/>
  </si>
  <si>
    <t>자료: 행정안전부 「주민등록인구 자료」</t>
    <phoneticPr fontId="2" type="noConversion"/>
  </si>
  <si>
    <t>1-2. 성별∙연령별 인구 규모</t>
    <phoneticPr fontId="2" type="noConversion"/>
  </si>
  <si>
    <t>(단위 : 명, %, 여성 100명당 명)</t>
    <phoneticPr fontId="2" type="noConversion"/>
  </si>
  <si>
    <t>성 비</t>
    <phoneticPr fontId="2" type="noConversion"/>
  </si>
  <si>
    <t>연령별</t>
    <phoneticPr fontId="2" type="noConversion"/>
  </si>
  <si>
    <t>19세 이하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</si>
  <si>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</si>
  <si>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</si>
  <si>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</si>
  <si>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</si>
  <si>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노인(65세 이상)</t>
    <phoneticPr fontId="2" type="noConversion"/>
  </si>
  <si>
    <t>연령별</t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</si>
  <si>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</si>
  <si>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</si>
  <si>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</si>
  <si>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</si>
  <si>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자료: 행정안전부 「주민등록인구 자료」</t>
    <phoneticPr fontId="2" type="noConversion"/>
  </si>
  <si>
    <t>1-3. 성별 · 지역별 노인인구</t>
    <phoneticPr fontId="2" type="noConversion"/>
  </si>
  <si>
    <t>(단위 : 명, %, 여성 100명당 명)</t>
    <phoneticPr fontId="2" type="noConversion"/>
  </si>
  <si>
    <t>전체 인구</t>
    <phoneticPr fontId="2" type="noConversion"/>
  </si>
  <si>
    <t>노인인구
(65세 이상)</t>
    <phoneticPr fontId="2" type="noConversion"/>
  </si>
  <si>
    <t>노인인구
비율</t>
    <phoneticPr fontId="2" type="noConversion"/>
  </si>
  <si>
    <t>남 성</t>
    <phoneticPr fontId="2" type="noConversion"/>
  </si>
  <si>
    <t>여 성</t>
    <phoneticPr fontId="2" type="noConversion"/>
  </si>
  <si>
    <t>성 비</t>
    <phoneticPr fontId="2" type="noConversion"/>
  </si>
  <si>
    <t>구성비</t>
    <phoneticPr fontId="2" type="noConversion"/>
  </si>
  <si>
    <t>동두천시</t>
    <phoneticPr fontId="2" type="noConversion"/>
  </si>
  <si>
    <t>지역별</t>
    <phoneticPr fontId="2" type="noConversion"/>
  </si>
  <si>
    <t>송내동</t>
    <phoneticPr fontId="2" type="noConversion"/>
  </si>
  <si>
    <t>소요동</t>
    <phoneticPr fontId="2" type="noConversion"/>
  </si>
  <si>
    <t>상패동</t>
    <phoneticPr fontId="2" type="noConversion"/>
  </si>
  <si>
    <t>자료: 행정안전부 「주민등록인구 자료」</t>
    <phoneticPr fontId="2" type="noConversion"/>
  </si>
  <si>
    <t>1-5. 장래 노인인구 추이</t>
    <phoneticPr fontId="2" type="noConversion"/>
  </si>
  <si>
    <t>(단위 : 명, 해당 인구 100명당 명, %)</t>
    <phoneticPr fontId="2" type="noConversion"/>
  </si>
  <si>
    <t>추계인구</t>
    <phoneticPr fontId="2" type="noConversion"/>
  </si>
  <si>
    <r>
      <t>노령화지수</t>
    </r>
    <r>
      <rPr>
        <b/>
        <vertAlign val="superscript"/>
        <sz val="10"/>
        <color theme="1"/>
        <rFont val="나눔고딕"/>
        <family val="3"/>
        <charset val="129"/>
      </rPr>
      <t>1)</t>
    </r>
    <phoneticPr fontId="2" type="noConversion"/>
  </si>
  <si>
    <r>
      <t>노년부양비</t>
    </r>
    <r>
      <rPr>
        <b/>
        <vertAlign val="superscript"/>
        <sz val="10"/>
        <color theme="1"/>
        <rFont val="나눔고딕"/>
        <family val="3"/>
        <charset val="129"/>
      </rPr>
      <t>2)</t>
    </r>
    <phoneticPr fontId="2" type="noConversion"/>
  </si>
  <si>
    <t>유소년
(0~14세)</t>
    <phoneticPr fontId="2" type="noConversion"/>
  </si>
  <si>
    <t>생산 가능 인구
(15~64세)</t>
    <phoneticPr fontId="2" type="noConversion"/>
  </si>
  <si>
    <t>노인
(65세 이상)</t>
    <phoneticPr fontId="2" type="noConversion"/>
  </si>
  <si>
    <t>2016년</t>
  </si>
  <si>
    <t>2017년</t>
  </si>
  <si>
    <t>2018년</t>
  </si>
  <si>
    <t>2019년</t>
    <phoneticPr fontId="2" type="noConversion"/>
  </si>
  <si>
    <t>2020년</t>
  </si>
  <si>
    <t>2021년</t>
  </si>
  <si>
    <t>2022년</t>
  </si>
  <si>
    <t>2023년</t>
  </si>
  <si>
    <t>2024년</t>
  </si>
  <si>
    <t>2025년</t>
  </si>
  <si>
    <t>2026년</t>
  </si>
  <si>
    <t>2027년</t>
  </si>
  <si>
    <t>2028년</t>
  </si>
  <si>
    <t>2029년</t>
  </si>
  <si>
    <t>2030년</t>
  </si>
  <si>
    <t>2031년</t>
  </si>
  <si>
    <t>2032년</t>
  </si>
  <si>
    <t>2033년</t>
  </si>
  <si>
    <t>2034년</t>
  </si>
  <si>
    <t>2035년</t>
  </si>
  <si>
    <t>자료:  경기도 「장래인구추계」 , 2017년</t>
    <phoneticPr fontId="2" type="noConversion"/>
  </si>
  <si>
    <t>8-1. 경제활동인구 현황</t>
    <phoneticPr fontId="2" type="noConversion"/>
  </si>
  <si>
    <t>(단위 : 천 명, %)</t>
    <phoneticPr fontId="2" type="noConversion"/>
  </si>
  <si>
    <t>15세 이상
인구</t>
    <phoneticPr fontId="2" type="noConversion"/>
  </si>
  <si>
    <t>경제활동
인구</t>
    <phoneticPr fontId="2" type="noConversion"/>
  </si>
  <si>
    <t>비경제활동
인구</t>
    <phoneticPr fontId="2" type="noConversion"/>
  </si>
  <si>
    <t>취업자</t>
    <phoneticPr fontId="2" type="noConversion"/>
  </si>
  <si>
    <t>실업자</t>
    <phoneticPr fontId="2" type="noConversion"/>
  </si>
  <si>
    <t>고용률</t>
    <phoneticPr fontId="2" type="noConversion"/>
  </si>
  <si>
    <t>실업률</t>
    <phoneticPr fontId="2" type="noConversion"/>
  </si>
  <si>
    <t>2016년</t>
    <phoneticPr fontId="2" type="noConversion"/>
  </si>
  <si>
    <t>상반기</t>
    <phoneticPr fontId="2" type="noConversion"/>
  </si>
  <si>
    <t>전  국</t>
    <phoneticPr fontId="2" type="noConversion"/>
  </si>
  <si>
    <t>경기도</t>
    <phoneticPr fontId="2" type="noConversion"/>
  </si>
  <si>
    <t>노인</t>
    <phoneticPr fontId="2" type="noConversion"/>
  </si>
  <si>
    <t>하반기</t>
    <phoneticPr fontId="2" type="noConversion"/>
  </si>
  <si>
    <t>2017년</t>
    <phoneticPr fontId="2" type="noConversion"/>
  </si>
  <si>
    <t>2018년</t>
    <phoneticPr fontId="2" type="noConversion"/>
  </si>
  <si>
    <t>자료: 통계청 「지역별고용조사」</t>
    <phoneticPr fontId="2" type="noConversion"/>
  </si>
  <si>
    <t xml:space="preserve">          (비경제활동인구) 조사대상 기간 중 취업자도 실업자도 아닌 만 15세 이상인 자(가사 전담 가정주부, 일을 할 수 없는 연로자, 심신 장애자 등)</t>
    <phoneticPr fontId="2" type="noConversion"/>
  </si>
  <si>
    <t>(단위 : 개소,  명)</t>
    <phoneticPr fontId="2" type="noConversion"/>
  </si>
  <si>
    <t>합계</t>
    <phoneticPr fontId="2" type="noConversion"/>
  </si>
  <si>
    <t>노인복지관</t>
    <phoneticPr fontId="2" type="noConversion"/>
  </si>
  <si>
    <t>경로당</t>
    <phoneticPr fontId="2" type="noConversion"/>
  </si>
  <si>
    <t>노인교실</t>
    <phoneticPr fontId="2" type="noConversion"/>
  </si>
  <si>
    <t>시설수</t>
    <phoneticPr fontId="2" type="noConversion"/>
  </si>
  <si>
    <t>종자사 수</t>
    <phoneticPr fontId="2" type="noConversion"/>
  </si>
  <si>
    <t>2017년</t>
    <phoneticPr fontId="2" type="noConversion"/>
  </si>
  <si>
    <t>2018년</t>
    <phoneticPr fontId="2" type="noConversion"/>
  </si>
  <si>
    <t>동두천시</t>
    <phoneticPr fontId="2" type="noConversion"/>
  </si>
  <si>
    <t>전  국</t>
    <phoneticPr fontId="2" type="noConversion"/>
  </si>
  <si>
    <t>-</t>
  </si>
  <si>
    <t>경기도</t>
    <phoneticPr fontId="2" type="noConversion"/>
  </si>
  <si>
    <t>자료: 행정안전부 「주민등록인구 자료」, 보건복지부 「노인복지시설 자료」</t>
    <phoneticPr fontId="2" type="noConversion"/>
  </si>
  <si>
    <t>6-6. 노인  주거복지시설 현황</t>
    <phoneticPr fontId="2" type="noConversion"/>
  </si>
  <si>
    <t>(단위 : 개소,  명)</t>
    <phoneticPr fontId="2" type="noConversion"/>
  </si>
  <si>
    <t>합계</t>
    <phoneticPr fontId="2" type="noConversion"/>
  </si>
  <si>
    <t>양로시설</t>
    <phoneticPr fontId="2" type="noConversion"/>
  </si>
  <si>
    <t>노인공동생활가정</t>
    <phoneticPr fontId="2" type="noConversion"/>
  </si>
  <si>
    <t>노인복지주택</t>
    <phoneticPr fontId="2" type="noConversion"/>
  </si>
  <si>
    <t>시설수</t>
    <phoneticPr fontId="2" type="noConversion"/>
  </si>
  <si>
    <t>입소 인원</t>
    <phoneticPr fontId="2" type="noConversion"/>
  </si>
  <si>
    <t>종자사 수</t>
    <phoneticPr fontId="2" type="noConversion"/>
  </si>
  <si>
    <t>정원</t>
    <phoneticPr fontId="2" type="noConversion"/>
  </si>
  <si>
    <t>현원</t>
    <phoneticPr fontId="2" type="noConversion"/>
  </si>
  <si>
    <t>2016년</t>
    <phoneticPr fontId="2" type="noConversion"/>
  </si>
  <si>
    <t> 8</t>
  </si>
  <si>
    <t> -</t>
  </si>
  <si>
    <t>경기도</t>
    <phoneticPr fontId="2" type="noConversion"/>
  </si>
  <si>
    <t>(단위 : 개소, 명)</t>
  </si>
  <si>
    <t>구분</t>
    <phoneticPr fontId="1" type="noConversion"/>
  </si>
  <si>
    <t>합계</t>
    <phoneticPr fontId="1" type="noConversion"/>
  </si>
  <si>
    <t>노인요양시설</t>
    <phoneticPr fontId="1" type="noConversion"/>
  </si>
  <si>
    <t>노인공동생활가정 시설</t>
    <phoneticPr fontId="1" type="noConversion"/>
  </si>
  <si>
    <t>시설수</t>
    <phoneticPr fontId="1" type="noConversion"/>
  </si>
  <si>
    <t>입소인원</t>
    <phoneticPr fontId="1" type="noConversion"/>
  </si>
  <si>
    <t>종사자수</t>
    <phoneticPr fontId="1" type="noConversion"/>
  </si>
  <si>
    <t>정원</t>
    <phoneticPr fontId="1" type="noConversion"/>
  </si>
  <si>
    <t>현원</t>
    <phoneticPr fontId="1" type="noConversion"/>
  </si>
  <si>
    <t> 1167</t>
  </si>
  <si>
    <t> 859</t>
  </si>
  <si>
    <t> 635</t>
  </si>
  <si>
    <t> 25</t>
  </si>
  <si>
    <t> 1106</t>
  </si>
  <si>
    <t> 813</t>
  </si>
  <si>
    <t> 587</t>
  </si>
  <si>
    <t> 61</t>
  </si>
  <si>
    <t> 46</t>
  </si>
  <si>
    <t> 48</t>
  </si>
  <si>
    <t> 1139</t>
  </si>
  <si>
    <t> 931</t>
  </si>
  <si>
    <t> 659</t>
  </si>
  <si>
    <t> 1065</t>
  </si>
  <si>
    <t> 870</t>
  </si>
  <si>
    <t> 608</t>
  </si>
  <si>
    <t> 74</t>
  </si>
  <si>
    <t> 51</t>
  </si>
  <si>
    <t>2018년</t>
    <phoneticPr fontId="2" type="noConversion"/>
  </si>
  <si>
    <t>전  국</t>
    <phoneticPr fontId="2" type="noConversion"/>
  </si>
  <si>
    <t>방문요양서비스</t>
    <phoneticPr fontId="1" type="noConversion"/>
  </si>
  <si>
    <t>주야간보호서비스</t>
    <phoneticPr fontId="1" type="noConversion"/>
  </si>
  <si>
    <t>단기보호서비스</t>
    <phoneticPr fontId="1" type="noConversion"/>
  </si>
  <si>
    <t>방문목욕서비스</t>
    <phoneticPr fontId="1" type="noConversion"/>
  </si>
  <si>
    <t>방문간호서비스</t>
    <phoneticPr fontId="1" type="noConversion"/>
  </si>
  <si>
    <t>재가노인지원서비스</t>
    <phoneticPr fontId="1" type="noConversion"/>
  </si>
  <si>
    <t>주1: 각 해당 연도 12. 31. 기준 주민등록인구 산정(외국인 제외)</t>
    <phoneticPr fontId="2" type="noConversion"/>
  </si>
  <si>
    <t>주2: 베이비부머 구성비=(베이비부머 인구/전체 인구)*100</t>
    <phoneticPr fontId="2" type="noConversion"/>
  </si>
  <si>
    <t>주1: 2018. 12. 31. 기준 주민등록인구 산정(외국인 제외)</t>
    <phoneticPr fontId="2" type="noConversion"/>
  </si>
  <si>
    <t>주2: (성비) 여성 100명당 남성 인구</t>
    <phoneticPr fontId="2" type="noConversion"/>
  </si>
  <si>
    <t>주:1)  노령화지수= (65세 이상 인구/0-14세 인구)*100</t>
    <phoneticPr fontId="2" type="noConversion"/>
  </si>
  <si>
    <t>주:2)  노년부양비=(65세 이상 인구/15~64세 인구)*100</t>
    <phoneticPr fontId="2" type="noConversion"/>
  </si>
  <si>
    <t>남성</t>
    <phoneticPr fontId="2" type="noConversion"/>
  </si>
  <si>
    <t>여성</t>
    <phoneticPr fontId="2" type="noConversion"/>
  </si>
  <si>
    <t>주1: 주민등록 전입 신고서 기준 전출 인구 산정(외국인, 동일 행정 읍면동 전출 제외)</t>
    <phoneticPr fontId="2" type="noConversion"/>
  </si>
  <si>
    <t>주1: 주민등록 전입 신고서 기준 전출 인구 산정(외국인, 동일 행정 읍면동 전출 제외)</t>
    <phoneticPr fontId="2" type="noConversion"/>
  </si>
  <si>
    <t>자료: 통계청 「국내인구이동통계」</t>
    <phoneticPr fontId="2" type="noConversion"/>
  </si>
  <si>
    <t>주: 2018. 1. 1. ~ 2018. 12. 31.(1년간) 주민등록 전입신고서 기준 전출 인구 산정(외국인, 동일 행정 읍면동 전출, 전입 전 거주지 미신고 인구 제외)</t>
    <phoneticPr fontId="2" type="noConversion"/>
  </si>
  <si>
    <t>주: 2018. 1. 1. ~ 2018. 12. 31.(1년간) 주민등록 전입신고서 기준 전출 인구 산정(외국인, 동일 행정 읍면동 전출 제외)</t>
    <phoneticPr fontId="2" type="noConversion"/>
  </si>
  <si>
    <t>주2: (고용률) 취업자 / 15세 이상 인구 * 100, (실업률) 실업자 / 경제활동인구 * 100</t>
    <phoneticPr fontId="2" type="noConversion"/>
  </si>
  <si>
    <t>주3: (경제활동인구) 만15세 이상 인구 중 취업자와 실업자</t>
    <phoneticPr fontId="2" type="noConversion"/>
  </si>
  <si>
    <t>주1: 노인의 15세 이상 인구는 경제활동인구와 비경제활동인구의 합</t>
    <phoneticPr fontId="2" type="noConversion"/>
  </si>
  <si>
    <t>#목차</t>
    <phoneticPr fontId="2" type="noConversion"/>
  </si>
  <si>
    <t>9-1. 연도별 노인운전자 교통사고</t>
    <phoneticPr fontId="2" type="noConversion"/>
  </si>
  <si>
    <t>(단위 : 건, 명)</t>
    <phoneticPr fontId="2" type="noConversion"/>
  </si>
  <si>
    <t>발생 건수</t>
    <phoneticPr fontId="2" type="noConversion"/>
  </si>
  <si>
    <t>사상자수</t>
    <phoneticPr fontId="2" type="noConversion"/>
  </si>
  <si>
    <t>사망자 수</t>
    <phoneticPr fontId="2" type="noConversion"/>
  </si>
  <si>
    <t xml:space="preserve"> 부상자 수</t>
    <phoneticPr fontId="2" type="noConversion"/>
  </si>
  <si>
    <t>중상자 수</t>
    <phoneticPr fontId="2" type="noConversion"/>
  </si>
  <si>
    <t>자료: 도로교통공단 「교통사고 경찰DB」</t>
    <phoneticPr fontId="2" type="noConversion"/>
  </si>
  <si>
    <t>9-2. 연도별 노인 교통사고</t>
    <phoneticPr fontId="2" type="noConversion"/>
  </si>
  <si>
    <t>9-3. 사고 유형별 노인 교통사고</t>
    <phoneticPr fontId="2" type="noConversion"/>
  </si>
  <si>
    <t>(단위 : 건, 명, %)</t>
    <phoneticPr fontId="2" type="noConversion"/>
  </si>
  <si>
    <t>합 계</t>
    <phoneticPr fontId="2" type="noConversion"/>
  </si>
  <si>
    <t>소계</t>
    <phoneticPr fontId="2" type="noConversion"/>
  </si>
  <si>
    <t>차 대 사람</t>
    <phoneticPr fontId="2" type="noConversion"/>
  </si>
  <si>
    <t>차 대 차</t>
    <phoneticPr fontId="2" type="noConversion"/>
  </si>
  <si>
    <t>차량 단독</t>
    <phoneticPr fontId="2" type="noConversion"/>
  </si>
  <si>
    <t>횡단 중</t>
    <phoneticPr fontId="2" type="noConversion"/>
  </si>
  <si>
    <t>차도
통행 중</t>
    <phoneticPr fontId="2" type="noConversion"/>
  </si>
  <si>
    <t>길가장자리
통행 중</t>
    <phoneticPr fontId="2" type="noConversion"/>
  </si>
  <si>
    <t>보도
통행 중</t>
    <phoneticPr fontId="2" type="noConversion"/>
  </si>
  <si>
    <t>기타</t>
    <phoneticPr fontId="2" type="noConversion"/>
  </si>
  <si>
    <t>동두천시</t>
    <phoneticPr fontId="2" type="noConversion"/>
  </si>
  <si>
    <t xml:space="preserve">  발생 건수</t>
    <phoneticPr fontId="2" type="noConversion"/>
  </si>
  <si>
    <t>구성비</t>
    <phoneticPr fontId="2" type="noConversion"/>
  </si>
  <si>
    <t xml:space="preserve">  사상자수</t>
    <phoneticPr fontId="2" type="noConversion"/>
  </si>
  <si>
    <t xml:space="preserve">  사망자 수</t>
    <phoneticPr fontId="2" type="noConversion"/>
  </si>
  <si>
    <t>구성비</t>
    <phoneticPr fontId="2" type="noConversion"/>
  </si>
  <si>
    <t xml:space="preserve">  부상자 수</t>
    <phoneticPr fontId="2" type="noConversion"/>
  </si>
  <si>
    <t xml:space="preserve">  발생 건수</t>
    <phoneticPr fontId="2" type="noConversion"/>
  </si>
  <si>
    <t xml:space="preserve">  사상자수</t>
    <phoneticPr fontId="2" type="noConversion"/>
  </si>
  <si>
    <t xml:space="preserve">  사망자 수</t>
    <phoneticPr fontId="2" type="noConversion"/>
  </si>
  <si>
    <t>자료: 도로교통공단 「교통사고 경찰DB」</t>
    <phoneticPr fontId="2" type="noConversion"/>
  </si>
  <si>
    <t>9-4. 시간대별 노인 교통사고</t>
  </si>
  <si>
    <t>(단위 : 건, 명, %)</t>
    <phoneticPr fontId="1" type="noConversion"/>
  </si>
  <si>
    <t>(단위 : 건, 명, %)</t>
    <phoneticPr fontId="1" type="noConversion"/>
  </si>
  <si>
    <t>구분</t>
    <phoneticPr fontId="1" type="noConversion"/>
  </si>
  <si>
    <t>계</t>
    <phoneticPr fontId="1" type="noConversion"/>
  </si>
  <si>
    <t>0~2시</t>
  </si>
  <si>
    <t>2~4시</t>
  </si>
  <si>
    <t>4~6시</t>
  </si>
  <si>
    <t>6~8시</t>
  </si>
  <si>
    <t>8~10시</t>
  </si>
  <si>
    <t>10~12시</t>
  </si>
  <si>
    <t>12~14시</t>
  </si>
  <si>
    <t>14~16시</t>
  </si>
  <si>
    <t>16~18시</t>
  </si>
  <si>
    <t>18~20시</t>
  </si>
  <si>
    <t>20~22시</t>
  </si>
  <si>
    <t>22~24시</t>
  </si>
  <si>
    <t>전체</t>
    <phoneticPr fontId="1" type="noConversion"/>
  </si>
  <si>
    <t xml:space="preserve">  발생건수</t>
    <phoneticPr fontId="1" type="noConversion"/>
  </si>
  <si>
    <t>구성비</t>
    <phoneticPr fontId="1" type="noConversion"/>
  </si>
  <si>
    <t>구성비</t>
    <phoneticPr fontId="1" type="noConversion"/>
  </si>
  <si>
    <t xml:space="preserve">  사상자수</t>
    <phoneticPr fontId="2" type="noConversion"/>
  </si>
  <si>
    <t xml:space="preserve">  사망자수</t>
    <phoneticPr fontId="1" type="noConversion"/>
  </si>
  <si>
    <t>구성비</t>
    <phoneticPr fontId="1" type="noConversion"/>
  </si>
  <si>
    <t xml:space="preserve">  부상자수</t>
    <phoneticPr fontId="1" type="noConversion"/>
  </si>
  <si>
    <t>노인(65세 이상)</t>
    <phoneticPr fontId="1" type="noConversion"/>
  </si>
  <si>
    <t xml:space="preserve">  발생건수</t>
    <phoneticPr fontId="1" type="noConversion"/>
  </si>
  <si>
    <t>구성비</t>
    <phoneticPr fontId="1" type="noConversion"/>
  </si>
  <si>
    <t xml:space="preserve">  부상자수</t>
    <phoneticPr fontId="1" type="noConversion"/>
  </si>
  <si>
    <t>자료: 도로교통공단 「교통사고 경찰DB」</t>
    <phoneticPr fontId="2" type="noConversion"/>
  </si>
  <si>
    <t>9-5. 월별 노인 교통사고</t>
  </si>
  <si>
    <t>계</t>
    <phoneticPr fontId="1" type="noConversion"/>
  </si>
  <si>
    <t>1월</t>
    <phoneticPr fontId="1" type="noConversion"/>
  </si>
  <si>
    <t>2월</t>
    <phoneticPr fontId="1" type="noConversion"/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</si>
  <si>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</si>
  <si>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</si>
  <si>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</si>
  <si>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</si>
  <si>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</si>
  <si>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</si>
  <si>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</si>
  <si>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</si>
  <si>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</si>
  <si>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</si>
  <si>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 사상자수</t>
    <phoneticPr fontId="2" type="noConversion"/>
  </si>
  <si>
    <t>자료: 도로교통공단 「교통사고 경찰DB」</t>
    <phoneticPr fontId="2" type="noConversion"/>
  </si>
  <si>
    <t>9-6. 요일별 노인 교통사고</t>
  </si>
  <si>
    <t>일</t>
    <phoneticPr fontId="1" type="noConversion"/>
  </si>
  <si>
    <t>월</t>
    <phoneticPr fontId="1" type="noConversion"/>
  </si>
  <si>
    <t>화</t>
  </si>
  <si>
    <t>수</t>
  </si>
  <si>
    <t>목</t>
  </si>
  <si>
    <t>금</t>
  </si>
  <si>
    <t>토</t>
    <phoneticPr fontId="1" type="noConversion"/>
  </si>
  <si>
    <t>7-5. 국민 기초 생활 보장 수급자 수</t>
    <phoneticPr fontId="2" type="noConversion"/>
  </si>
  <si>
    <t>(단위 : 명, %)</t>
    <phoneticPr fontId="2" type="noConversion"/>
  </si>
  <si>
    <t>전체 인구</t>
    <phoneticPr fontId="2" type="noConversion"/>
  </si>
  <si>
    <t>국민 기초 생활 보장 수급자 수</t>
    <phoneticPr fontId="2" type="noConversion"/>
  </si>
  <si>
    <t>국민 기초 생활 보장
 수급 독거노인</t>
    <phoneticPr fontId="2" type="noConversion"/>
  </si>
  <si>
    <t>일반수급자</t>
    <phoneticPr fontId="2" type="noConversion"/>
  </si>
  <si>
    <t>조건부수급자</t>
    <phoneticPr fontId="2" type="noConversion"/>
  </si>
  <si>
    <t>시설수급자</t>
    <phoneticPr fontId="2" type="noConversion"/>
  </si>
  <si>
    <t>특례수급자</t>
    <phoneticPr fontId="2" type="noConversion"/>
  </si>
  <si>
    <t>구성비</t>
    <phoneticPr fontId="2" type="noConversion"/>
  </si>
  <si>
    <t>비중</t>
    <phoneticPr fontId="2" type="noConversion"/>
  </si>
  <si>
    <t>동두천시</t>
    <phoneticPr fontId="2" type="noConversion"/>
  </si>
  <si>
    <t>*</t>
    <phoneticPr fontId="2" type="noConversion"/>
  </si>
  <si>
    <t>30~39세</t>
    <phoneticPr fontId="2" type="noConversion"/>
  </si>
  <si>
    <t>40~49세</t>
    <phoneticPr fontId="2" type="noConversion"/>
  </si>
  <si>
    <t>자료: 행정안전부 「주민등록인구 자료」, 동두천시 「국민 기초 생활 보장 자료」</t>
  </si>
  <si>
    <t>주: 2018. 12. 31. 기준 기초 생활 보장 수급 인구 산정</t>
    <phoneticPr fontId="2" type="noConversion"/>
  </si>
  <si>
    <t>7-6. 기초 연금 수급자 수</t>
    <phoneticPr fontId="2" type="noConversion"/>
  </si>
  <si>
    <t>(단위 : 명, %)</t>
    <phoneticPr fontId="2" type="noConversion"/>
  </si>
  <si>
    <t>노인인구
(65세 이상)</t>
    <phoneticPr fontId="2" type="noConversion"/>
  </si>
  <si>
    <t>기초 연금 수급자 수</t>
    <phoneticPr fontId="2" type="noConversion"/>
  </si>
  <si>
    <t>수급률</t>
    <phoneticPr fontId="2" type="noConversion"/>
  </si>
  <si>
    <t>65~69세</t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</si>
  <si>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</si>
  <si>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</si>
  <si>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</si>
  <si>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</si>
  <si>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구성비</t>
    <phoneticPr fontId="2" type="noConversion"/>
  </si>
  <si>
    <t>75~79세</t>
  </si>
  <si>
    <t>2016년</t>
    <phoneticPr fontId="2" type="noConversion"/>
  </si>
  <si>
    <t>80세 이상</t>
  </si>
  <si>
    <t>2017년</t>
    <phoneticPr fontId="2" type="noConversion"/>
  </si>
  <si>
    <t>자료: 행정안전부 「주민등록인구 자료」, 동두천시 「기초 연금 자료」</t>
  </si>
  <si>
    <t>주: 해당 연도말 기준 기초 연금 수급 인구 산정</t>
    <phoneticPr fontId="2" type="noConversion"/>
  </si>
  <si>
    <t>7-7-1. 국민연금 가입자 수(연도별)</t>
    <phoneticPr fontId="2" type="noConversion"/>
  </si>
  <si>
    <t>(단위 : 명, %)</t>
    <phoneticPr fontId="2" type="noConversion"/>
  </si>
  <si>
    <t>국민연금 가입자 수</t>
    <phoneticPr fontId="2" type="noConversion"/>
  </si>
  <si>
    <t>사업장</t>
    <phoneticPr fontId="2" type="noConversion"/>
  </si>
  <si>
    <t>지역</t>
    <phoneticPr fontId="2" type="noConversion"/>
  </si>
  <si>
    <t>임의</t>
    <phoneticPr fontId="2" type="noConversion"/>
  </si>
  <si>
    <t>임의계속</t>
    <phoneticPr fontId="2" type="noConversion"/>
  </si>
  <si>
    <t>구성비</t>
    <phoneticPr fontId="2" type="noConversion"/>
  </si>
  <si>
    <t>동두천시</t>
    <phoneticPr fontId="2" type="noConversion"/>
  </si>
  <si>
    <t>2016년</t>
    <phoneticPr fontId="2" type="noConversion"/>
  </si>
  <si>
    <t>2017년</t>
    <phoneticPr fontId="2" type="noConversion"/>
  </si>
  <si>
    <t>2018년</t>
    <phoneticPr fontId="2" type="noConversion"/>
  </si>
  <si>
    <t>55세 이상</t>
    <phoneticPr fontId="2" type="noConversion"/>
  </si>
  <si>
    <r>
      <t xml:space="preserve">자료: </t>
    </r>
    <r>
      <rPr>
        <sz val="9"/>
        <color theme="1"/>
        <rFont val="나눔고딕"/>
        <family val="3"/>
        <charset val="129"/>
      </rPr>
      <t>국민연금공단 「국민연금 자료」</t>
    </r>
    <phoneticPr fontId="2" type="noConversion"/>
  </si>
  <si>
    <t>주: 2018. 12. 31. 기준 국민연금 가입 대상자 산정</t>
    <phoneticPr fontId="2" type="noConversion"/>
  </si>
  <si>
    <t>7-7-2. 국민연금 가입자 수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</si>
  <si>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</si>
  <si>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</si>
  <si>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</si>
  <si>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</si>
  <si>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15~19세</t>
    <phoneticPr fontId="2" type="noConversion"/>
  </si>
  <si>
    <t>-</t>
    <phoneticPr fontId="2" type="noConversion"/>
  </si>
  <si>
    <t>20~29세</t>
    <phoneticPr fontId="2" type="noConversion"/>
  </si>
  <si>
    <t>50~59세</t>
    <phoneticPr fontId="2" type="noConversion"/>
  </si>
  <si>
    <t>60세 이상</t>
    <phoneticPr fontId="2" type="noConversion"/>
  </si>
  <si>
    <t>65세 이상</t>
    <phoneticPr fontId="2" type="noConversion"/>
  </si>
  <si>
    <r>
      <t xml:space="preserve">자료: </t>
    </r>
    <r>
      <rPr>
        <sz val="9"/>
        <color theme="1"/>
        <rFont val="나눔고딕"/>
        <family val="3"/>
        <charset val="129"/>
      </rPr>
      <t>국민연금공단 「국민연금자료」</t>
    </r>
    <phoneticPr fontId="2" type="noConversion"/>
  </si>
  <si>
    <t>주1: 2018. 12. 31. 기준 국민연금 가입 대상자 산정</t>
    <phoneticPr fontId="2" type="noConversion"/>
  </si>
  <si>
    <t>주2: 국민연금의 가입 연령은 만 18세~59세까지이며, 임의계속가입자는 만 60세 이후 신청하여 만 65세까지 가입할 수 있음</t>
    <phoneticPr fontId="2" type="noConversion"/>
  </si>
  <si>
    <t>7-8-1. 국민연금 수급자 수(연도별)</t>
    <phoneticPr fontId="2" type="noConversion"/>
  </si>
  <si>
    <t>(단위 : 명, 천 원)</t>
    <phoneticPr fontId="2" type="noConversion"/>
  </si>
  <si>
    <t>(단위 : 명, 천 원)</t>
    <phoneticPr fontId="2" type="noConversion"/>
  </si>
  <si>
    <t>국민연금 합계</t>
    <phoneticPr fontId="2" type="noConversion"/>
  </si>
  <si>
    <t>국민연금 합계</t>
    <phoneticPr fontId="2" type="noConversion"/>
  </si>
  <si>
    <t>연금</t>
  </si>
  <si>
    <t>일시금</t>
  </si>
  <si>
    <t>노령연금</t>
  </si>
  <si>
    <t>장애연금</t>
  </si>
  <si>
    <t>유족연금</t>
  </si>
  <si>
    <t>장애일시보상금</t>
  </si>
  <si>
    <t>반환일시금</t>
  </si>
  <si>
    <t>사망일시금</t>
  </si>
  <si>
    <t>수급자 수</t>
    <phoneticPr fontId="2" type="noConversion"/>
  </si>
  <si>
    <t>수급자 수</t>
    <phoneticPr fontId="2" type="noConversion"/>
  </si>
  <si>
    <t>수급액</t>
    <phoneticPr fontId="2" type="noConversion"/>
  </si>
  <si>
    <t>수급액</t>
    <phoneticPr fontId="2" type="noConversion"/>
  </si>
  <si>
    <t>수급자</t>
    <phoneticPr fontId="2" type="noConversion"/>
  </si>
  <si>
    <t>수급자</t>
    <phoneticPr fontId="2" type="noConversion"/>
  </si>
  <si>
    <t>2018년</t>
    <phoneticPr fontId="2" type="noConversion"/>
  </si>
  <si>
    <t>노인
(65세 이상)</t>
    <phoneticPr fontId="2" type="noConversion"/>
  </si>
  <si>
    <t>2017년</t>
    <phoneticPr fontId="2" type="noConversion"/>
  </si>
  <si>
    <r>
      <t xml:space="preserve">자료: </t>
    </r>
    <r>
      <rPr>
        <sz val="9"/>
        <color theme="1"/>
        <rFont val="나눔고딕"/>
        <family val="3"/>
        <charset val="129"/>
      </rPr>
      <t>국민연금공단 「국민연금 자료」</t>
    </r>
    <phoneticPr fontId="2" type="noConversion"/>
  </si>
  <si>
    <t>주1: (수급자) 2018.12.31. 기준 국민연금 수급 대상자 산정</t>
    <phoneticPr fontId="2" type="noConversion"/>
  </si>
  <si>
    <t>주2: (수급액) 2018.1.1.~12.31.(1년간) 국민연금 수급 대상자의 수급액 총액 산정</t>
    <phoneticPr fontId="2" type="noConversion"/>
  </si>
  <si>
    <t>7-8-2. 국민연금 수급자 수</t>
    <phoneticPr fontId="2" type="noConversion"/>
  </si>
  <si>
    <t>성별</t>
  </si>
  <si>
    <t>남 성</t>
  </si>
  <si>
    <t>여 성</t>
  </si>
  <si>
    <t>*</t>
    <phoneticPr fontId="2" type="noConversion"/>
  </si>
  <si>
    <r>
      <t xml:space="preserve">자료: </t>
    </r>
    <r>
      <rPr>
        <sz val="9"/>
        <color theme="1"/>
        <rFont val="나눔고딕"/>
        <family val="3"/>
        <charset val="129"/>
      </rPr>
      <t>국민연금공단 「국민연금 자료」</t>
    </r>
    <phoneticPr fontId="2" type="noConversion"/>
  </si>
  <si>
    <t>주1: (수급자) 2018.12.31. 기준 국민연금 수급 대상자 산정, 자격 변동에 따른 추가 지급의 경우 수급자 수 미산정</t>
    <phoneticPr fontId="2" type="noConversion"/>
  </si>
  <si>
    <t>주2: (수급액) 2018.1.1.~12.31.(1년간) 국민연금 수급 대상자의 수급액 총액 산정</t>
    <phoneticPr fontId="2" type="noConversion"/>
  </si>
  <si>
    <t>7-9.  공적연금 수급자 수</t>
  </si>
  <si>
    <t>주민등록인구</t>
    <phoneticPr fontId="2" type="noConversion"/>
  </si>
  <si>
    <t>공적연금 수급률</t>
    <phoneticPr fontId="2" type="noConversion"/>
  </si>
  <si>
    <t>국민연금</t>
    <phoneticPr fontId="2" type="noConversion"/>
  </si>
  <si>
    <t>공무원연금</t>
    <phoneticPr fontId="2" type="noConversion"/>
  </si>
  <si>
    <t>사학연금</t>
    <phoneticPr fontId="2" type="noConversion"/>
  </si>
  <si>
    <t>군인연금</t>
    <phoneticPr fontId="2" type="noConversion"/>
  </si>
  <si>
    <t>연령별</t>
    <phoneticPr fontId="2" type="noConversion"/>
  </si>
  <si>
    <t>65~69세</t>
    <phoneticPr fontId="2" type="noConversion"/>
  </si>
  <si>
    <t>70~79세</t>
    <phoneticPr fontId="2" type="noConversion"/>
  </si>
  <si>
    <t>1-8. 연도별 조사망률</t>
    <phoneticPr fontId="2" type="noConversion"/>
  </si>
  <si>
    <t>(단위 : 명, 인구 천명당 명)</t>
    <phoneticPr fontId="2" type="noConversion"/>
  </si>
  <si>
    <t xml:space="preserve"> 사망자 수</t>
    <phoneticPr fontId="2" type="noConversion"/>
  </si>
  <si>
    <t>조사망률</t>
    <phoneticPr fontId="2" type="noConversion"/>
  </si>
  <si>
    <t>자료: 통계청 「인구동향조사」</t>
    <phoneticPr fontId="2" type="noConversion"/>
  </si>
  <si>
    <t>1-9. 연도별·성별 조사망률(남성, 여성)</t>
    <phoneticPr fontId="2" type="noConversion"/>
  </si>
  <si>
    <t>(단위 : 명, 인구 천명당 명)</t>
    <phoneticPr fontId="2" type="noConversion"/>
  </si>
  <si>
    <t xml:space="preserve"> 사망자 수</t>
    <phoneticPr fontId="2" type="noConversion"/>
  </si>
  <si>
    <t>조사망률</t>
    <phoneticPr fontId="2" type="noConversion"/>
  </si>
  <si>
    <t>전체</t>
    <phoneticPr fontId="2" type="noConversion"/>
  </si>
  <si>
    <t>노인
(65세 이상)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</si>
  <si>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</si>
  <si>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</si>
  <si>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</si>
  <si>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</si>
  <si>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남성</t>
    <phoneticPr fontId="2" type="noConversion"/>
  </si>
  <si>
    <t>2014년</t>
    <phoneticPr fontId="2" type="noConversion"/>
  </si>
  <si>
    <t>2015년</t>
    <phoneticPr fontId="2" type="noConversion"/>
  </si>
  <si>
    <t>2016년</t>
    <phoneticPr fontId="2" type="noConversion"/>
  </si>
  <si>
    <t>2017년</t>
    <phoneticPr fontId="2" type="noConversion"/>
  </si>
  <si>
    <t>2018년</t>
    <phoneticPr fontId="2" type="noConversion"/>
  </si>
  <si>
    <t>여성</t>
    <phoneticPr fontId="2" type="noConversion"/>
  </si>
  <si>
    <t>자료: 통계청 「인구동향조사」</t>
    <phoneticPr fontId="2" type="noConversion"/>
  </si>
  <si>
    <t>(단위 : 인구 10만 명당 명)</t>
    <phoneticPr fontId="2" type="noConversion"/>
  </si>
  <si>
    <t>특정 감염성 및 기생충성 질환</t>
    <phoneticPr fontId="2" type="noConversion"/>
  </si>
  <si>
    <t>악성신생물(암)</t>
    <phoneticPr fontId="2" type="noConversion"/>
  </si>
  <si>
    <t>내분비 영양 및 대사 질환</t>
    <phoneticPr fontId="2" type="noConversion"/>
  </si>
  <si>
    <t>신경계통의 질환</t>
    <phoneticPr fontId="2" type="noConversion"/>
  </si>
  <si>
    <t>순환계통의 질환</t>
    <phoneticPr fontId="2" type="noConversion"/>
  </si>
  <si>
    <t>호흡계통의 질환</t>
    <phoneticPr fontId="2" type="noConversion"/>
  </si>
  <si>
    <t>소화계통의 질환</t>
    <phoneticPr fontId="2" type="noConversion"/>
  </si>
  <si>
    <t>질병이환 및 사망의 외인</t>
    <phoneticPr fontId="2" type="noConversion"/>
  </si>
  <si>
    <t>호흡기결핵</t>
    <phoneticPr fontId="2" type="noConversion"/>
  </si>
  <si>
    <t>위암</t>
    <phoneticPr fontId="2" type="noConversion"/>
  </si>
  <si>
    <t>간암</t>
    <phoneticPr fontId="2" type="noConversion"/>
  </si>
  <si>
    <t>폐암</t>
    <phoneticPr fontId="2" type="noConversion"/>
  </si>
  <si>
    <t>당뇨병</t>
    <phoneticPr fontId="2" type="noConversion"/>
  </si>
  <si>
    <t>알츠하이머병</t>
    <phoneticPr fontId="2" type="noConversion"/>
  </si>
  <si>
    <t>고혈압성 질환</t>
    <phoneticPr fontId="2" type="noConversion"/>
  </si>
  <si>
    <t>심장 질환</t>
    <phoneticPr fontId="2" type="noConversion"/>
  </si>
  <si>
    <t>뇌혈관 질환</t>
    <phoneticPr fontId="2" type="noConversion"/>
  </si>
  <si>
    <t>폐렴</t>
    <phoneticPr fontId="2" type="noConversion"/>
  </si>
  <si>
    <t>만성 하기도
질환</t>
    <phoneticPr fontId="2" type="noConversion"/>
  </si>
  <si>
    <t>간 질환</t>
    <phoneticPr fontId="2" type="noConversion"/>
  </si>
  <si>
    <t>운수사고</t>
    <phoneticPr fontId="2" type="noConversion"/>
  </si>
  <si>
    <t>고의적 자해(자살)</t>
    <phoneticPr fontId="2" type="noConversion"/>
  </si>
  <si>
    <t>자료: 통계청 「2018년 사망원인통계」</t>
    <phoneticPr fontId="2" type="noConversion"/>
  </si>
  <si>
    <t>건강보험 적용 인구</t>
    <phoneticPr fontId="2" type="noConversion"/>
  </si>
  <si>
    <t>직장</t>
    <phoneticPr fontId="2" type="noConversion"/>
  </si>
  <si>
    <t>공무원 및 사립학교</t>
    <phoneticPr fontId="2" type="noConversion"/>
  </si>
  <si>
    <t>가입자</t>
    <phoneticPr fontId="2" type="noConversion"/>
  </si>
  <si>
    <t>피부양자</t>
    <phoneticPr fontId="2" type="noConversion"/>
  </si>
  <si>
    <t>*</t>
    <phoneticPr fontId="2" type="noConversion"/>
  </si>
  <si>
    <t>성별</t>
    <phoneticPr fontId="2" type="noConversion"/>
  </si>
  <si>
    <t>남성</t>
    <phoneticPr fontId="2" type="noConversion"/>
  </si>
  <si>
    <t>연령별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</si>
  <si>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</si>
  <si>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</si>
  <si>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</si>
  <si>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</si>
  <si>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자료: 행정안전부 「주민등록인구 자료」, 국민건강보험공단 「건강보험 자료」</t>
    <phoneticPr fontId="2" type="noConversion"/>
  </si>
  <si>
    <t>주1: 2018. 12. 31. 기준이며 주민등록 실거주지 기준</t>
    <phoneticPr fontId="2" type="noConversion"/>
  </si>
  <si>
    <t>주2: 건강보험 적용 인구 기준이며, 의료급여 제외</t>
    <phoneticPr fontId="2" type="noConversion"/>
  </si>
  <si>
    <t>5-2. 연도별 요양급여 실적</t>
    <phoneticPr fontId="2" type="noConversion"/>
  </si>
  <si>
    <t>(단위 : 억 원, %)</t>
    <phoneticPr fontId="2" type="noConversion"/>
  </si>
  <si>
    <t>합계</t>
    <phoneticPr fontId="2" type="noConversion"/>
  </si>
  <si>
    <t>의료기관</t>
    <phoneticPr fontId="2" type="noConversion"/>
  </si>
  <si>
    <t>약 국</t>
    <phoneticPr fontId="2" type="noConversion"/>
  </si>
  <si>
    <t>입 원</t>
    <phoneticPr fontId="2" type="noConversion"/>
  </si>
  <si>
    <t>외 래</t>
    <phoneticPr fontId="2" type="noConversion"/>
  </si>
  <si>
    <t>진료비(A)</t>
    <phoneticPr fontId="2" type="noConversion"/>
  </si>
  <si>
    <t>급여비(B)</t>
    <phoneticPr fontId="2" type="noConversion"/>
  </si>
  <si>
    <t>진료비(A)</t>
  </si>
  <si>
    <t>급여비(B)</t>
  </si>
  <si>
    <t>비율(B/A)</t>
    <phoneticPr fontId="2" type="noConversion"/>
  </si>
  <si>
    <t>비율(B/A)</t>
  </si>
  <si>
    <t>동두천시</t>
    <phoneticPr fontId="2" type="noConversion"/>
  </si>
  <si>
    <t>노인
(65세 이상)</t>
    <phoneticPr fontId="2" type="noConversion"/>
  </si>
  <si>
    <t>자료: 국민건강보험공단 「건강보험자료」</t>
    <phoneticPr fontId="2" type="noConversion"/>
  </si>
  <si>
    <t>주1: 수진 기준, 건강보험 급여 실적으로 의료급여 및 비급여 제외(2019년 6월 청구분까지 반영)</t>
    <phoneticPr fontId="2" type="noConversion"/>
  </si>
  <si>
    <t>주2: 각 해당 연도 말 주민등록 주소지 기준</t>
    <phoneticPr fontId="2" type="noConversion"/>
  </si>
  <si>
    <r>
      <t>5-3. 성별∙</t>
    </r>
    <r>
      <rPr>
        <b/>
        <sz val="11"/>
        <color theme="1"/>
        <rFont val="맑은 고딕"/>
        <family val="2"/>
        <charset val="129"/>
        <scheme val="minor"/>
      </rPr>
      <t>연령별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theme="1"/>
        <rFont val="나눔고딕"/>
        <family val="3"/>
        <charset val="129"/>
      </rPr>
      <t>요양급여 실적</t>
    </r>
    <phoneticPr fontId="2" type="noConversion"/>
  </si>
  <si>
    <t>(단위 : 명, 만 원)</t>
    <phoneticPr fontId="2" type="noConversion"/>
  </si>
  <si>
    <t>약국</t>
    <phoneticPr fontId="2" type="noConversion"/>
  </si>
  <si>
    <t>입원</t>
    <phoneticPr fontId="2" type="noConversion"/>
  </si>
  <si>
    <t>외래</t>
    <phoneticPr fontId="2" type="noConversion"/>
  </si>
  <si>
    <t>진료비</t>
    <phoneticPr fontId="2" type="noConversion"/>
  </si>
  <si>
    <t>급여비</t>
    <phoneticPr fontId="2" type="noConversion"/>
  </si>
  <si>
    <t>진료 실인원</t>
    <phoneticPr fontId="2" type="noConversion"/>
  </si>
  <si>
    <t>1인당
진료비</t>
    <phoneticPr fontId="2" type="noConversion"/>
  </si>
  <si>
    <t>1인당
급여비</t>
    <phoneticPr fontId="2" type="noConversion"/>
  </si>
  <si>
    <t>자료: 국민건강보험공단 「건강보험자료」</t>
    <phoneticPr fontId="2" type="noConversion"/>
  </si>
  <si>
    <t>주1: 2018년 수진 기준, 건강보험 급여 실적으로 의료급여 및 비급여 제외(2019년 6월 청구분까지 반영)</t>
    <phoneticPr fontId="2" type="noConversion"/>
  </si>
  <si>
    <t>주2: 연도 말 주민등록 주소지 기준</t>
    <phoneticPr fontId="2" type="noConversion"/>
  </si>
  <si>
    <t>5-4. 연도별 만성질환(11종) 현황</t>
    <phoneticPr fontId="2" type="noConversion"/>
  </si>
  <si>
    <t>고혈압</t>
    <phoneticPr fontId="2" type="noConversion"/>
  </si>
  <si>
    <t>악성신생물</t>
    <phoneticPr fontId="2" type="noConversion"/>
  </si>
  <si>
    <t>(단위 : 명, 백만 원)</t>
    <phoneticPr fontId="2" type="noConversion"/>
  </si>
  <si>
    <t>당뇨병</t>
    <phoneticPr fontId="2" type="noConversion"/>
  </si>
  <si>
    <t>진료인원</t>
    <phoneticPr fontId="2" type="noConversion"/>
  </si>
  <si>
    <t>진료비</t>
    <phoneticPr fontId="2" type="noConversion"/>
  </si>
  <si>
    <t>정신 및 행동장애</t>
    <phoneticPr fontId="2" type="noConversion"/>
  </si>
  <si>
    <t>2016년</t>
    <phoneticPr fontId="2" type="noConversion"/>
  </si>
  <si>
    <t>2017년</t>
    <phoneticPr fontId="2" type="noConversion"/>
  </si>
  <si>
    <t>2018년</t>
    <phoneticPr fontId="2" type="noConversion"/>
  </si>
  <si>
    <t>동두천시</t>
    <phoneticPr fontId="2" type="noConversion"/>
  </si>
  <si>
    <t>호흡기결핵</t>
  </si>
  <si>
    <t>간의질환</t>
  </si>
  <si>
    <t>악성신생물</t>
  </si>
  <si>
    <t>만성신장병</t>
    <phoneticPr fontId="2" type="noConversion"/>
  </si>
  <si>
    <t>갑상선의 장애</t>
  </si>
  <si>
    <t>간의질환</t>
    <phoneticPr fontId="2" type="noConversion"/>
  </si>
  <si>
    <t>당뇨병</t>
  </si>
  <si>
    <t>갑상선의 장애</t>
    <phoneticPr fontId="2" type="noConversion"/>
  </si>
  <si>
    <t>정신 및 행동장애</t>
  </si>
  <si>
    <t>신경계질환</t>
  </si>
  <si>
    <t>호흡기결핵</t>
    <phoneticPr fontId="2" type="noConversion"/>
  </si>
  <si>
    <t>심장질환</t>
  </si>
  <si>
    <t>고혈압</t>
  </si>
  <si>
    <t>대뇌혈관질환</t>
  </si>
  <si>
    <t>만성신장병</t>
  </si>
  <si>
    <t>노인
(65세 이상)</t>
    <phoneticPr fontId="2" type="noConversion"/>
  </si>
  <si>
    <t>정신 및 행동장애</t>
    <phoneticPr fontId="2" type="noConversion"/>
  </si>
  <si>
    <t>신경계질환</t>
    <phoneticPr fontId="2" type="noConversion"/>
  </si>
  <si>
    <t>심장질환</t>
    <phoneticPr fontId="2" type="noConversion"/>
  </si>
  <si>
    <t>고혈압</t>
    <phoneticPr fontId="2" type="noConversion"/>
  </si>
  <si>
    <t>대뇌혈관질환</t>
    <phoneticPr fontId="2" type="noConversion"/>
  </si>
  <si>
    <t>만성신장병</t>
    <phoneticPr fontId="2" type="noConversion"/>
  </si>
  <si>
    <t>주1: 수진 기준(진료인원은 약국 제외, 진료비는 약국 포함)</t>
    <phoneticPr fontId="2" type="noConversion"/>
  </si>
  <si>
    <t>주2: 건강보험 급여 실적으로 의료급여 및 비급여 제외(2019년 6월 청구분까지 반영)</t>
    <phoneticPr fontId="2" type="noConversion"/>
  </si>
  <si>
    <t xml:space="preserve">주3. 질병코드: (호흡기결핵) A15-A16, A19, (간의질환) B18-B19, K70-K77, (악성신생물) C00-C97, D00-D09, (갑상선의 장애) E00-E07,
       (당뇨병) E10-E14, (정신 및 행동장애) F00-F99, G40-G41, (신경계질환) G00-G37, G43-G83, (심장질환) I05-I09, I20-I27, I30-I52,
       (고혈압) I10-I15,  (대뇌혈관질환) I60-I69, (만성신장병) N18 </t>
    <phoneticPr fontId="2" type="noConversion"/>
  </si>
  <si>
    <t>5-5. 만성질환(11종) 진료인원</t>
    <phoneticPr fontId="2" type="noConversion"/>
  </si>
  <si>
    <t>(단위 : 명)</t>
    <phoneticPr fontId="2" type="noConversion"/>
  </si>
  <si>
    <t>간의 질환</t>
    <phoneticPr fontId="2" type="noConversion"/>
  </si>
  <si>
    <t>간의 질환</t>
    <phoneticPr fontId="2" type="noConversion"/>
  </si>
  <si>
    <t>신경계 질환</t>
    <phoneticPr fontId="2" type="noConversion"/>
  </si>
  <si>
    <t xml:space="preserve">심장질환 </t>
    <phoneticPr fontId="2" type="noConversion"/>
  </si>
  <si>
    <t>대뇌혈관 질환</t>
    <phoneticPr fontId="2" type="noConversion"/>
  </si>
  <si>
    <t>대뇌혈관 질환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</si>
  <si>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</si>
  <si>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</si>
  <si>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</si>
  <si>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</si>
  <si>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19세 이하</t>
    <phoneticPr fontId="2" type="noConversion"/>
  </si>
  <si>
    <t>*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</si>
  <si>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</si>
  <si>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</si>
  <si>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</si>
  <si>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</si>
  <si>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60세 이상</t>
    <phoneticPr fontId="2" type="noConversion"/>
  </si>
  <si>
    <t>65세 이상</t>
  </si>
  <si>
    <t>노인(65세 이상)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</si>
  <si>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</si>
  <si>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</si>
  <si>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</si>
  <si>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자료: 국민건강보험공단 「건강보험자료」</t>
    <phoneticPr fontId="2" type="noConversion"/>
  </si>
  <si>
    <t>주1: 2018년 수진 기준(진료인원은 약국 제외)</t>
    <phoneticPr fontId="2" type="noConversion"/>
  </si>
  <si>
    <t>주2: 건강보험 급여 실적으로 의료급여 및 비급여 제외(2019년 6월 청구분까지 반영)</t>
    <phoneticPr fontId="2" type="noConversion"/>
  </si>
  <si>
    <t>(단위 : 천 원)</t>
    <phoneticPr fontId="2" type="noConversion"/>
  </si>
  <si>
    <t>갑상선의 장애</t>
    <phoneticPr fontId="2" type="noConversion"/>
  </si>
  <si>
    <t>신경계 질환</t>
    <phoneticPr fontId="2" type="noConversion"/>
  </si>
  <si>
    <t>주1: 2018년 수진 기준(진료비는 약국 포함)</t>
    <phoneticPr fontId="2" type="noConversion"/>
  </si>
  <si>
    <t>5-7. 연도별 주요 암(11종) 현황</t>
    <phoneticPr fontId="2" type="noConversion"/>
  </si>
  <si>
    <t>대장암</t>
    <phoneticPr fontId="2" type="noConversion"/>
  </si>
  <si>
    <t>(단위 : 명, 백만 원)</t>
    <phoneticPr fontId="2" type="noConversion"/>
  </si>
  <si>
    <t>진료인원</t>
    <phoneticPr fontId="2" type="noConversion"/>
  </si>
  <si>
    <t>진료비</t>
    <phoneticPr fontId="2" type="noConversion"/>
  </si>
  <si>
    <t>전립선암</t>
    <phoneticPr fontId="2" type="noConversion"/>
  </si>
  <si>
    <t>담낭 및 기타 담도암</t>
    <phoneticPr fontId="2" type="noConversion"/>
  </si>
  <si>
    <t>위암</t>
  </si>
  <si>
    <t>갑상선암</t>
    <phoneticPr fontId="2" type="noConversion"/>
  </si>
  <si>
    <t>췌장암</t>
    <phoneticPr fontId="2" type="noConversion"/>
  </si>
  <si>
    <t>대장암</t>
  </si>
  <si>
    <t>간암</t>
  </si>
  <si>
    <t>유방암</t>
    <phoneticPr fontId="2" type="noConversion"/>
  </si>
  <si>
    <t>담낭 및 기타 담도암</t>
  </si>
  <si>
    <t>자궁경부암</t>
    <phoneticPr fontId="2" type="noConversion"/>
  </si>
  <si>
    <t>췌장암</t>
  </si>
  <si>
    <t>폐암</t>
  </si>
  <si>
    <t>유방암</t>
  </si>
  <si>
    <t>백혈병</t>
    <phoneticPr fontId="2" type="noConversion"/>
  </si>
  <si>
    <t>자궁경부암</t>
  </si>
  <si>
    <t>전립선암</t>
  </si>
  <si>
    <t>갑상선암</t>
  </si>
  <si>
    <t>백혈병</t>
  </si>
  <si>
    <t>자료: 국민건강보험공단 「건강보험 자료」</t>
    <phoneticPr fontId="2" type="noConversion"/>
  </si>
  <si>
    <t xml:space="preserve">주3. 질병코드: (위암) C16, (대장암) C18-C21, (간암) C22, (담낭 및 기타 담도암) C23-C24, (췌장암) C25, (폐암) C33-C34, (유방암) C50, (자궁경부암) C53, (전립선암) C61, (갑상선암) C73, 
        (백혈병) C91-C95 </t>
    <phoneticPr fontId="2" type="noConversion"/>
  </si>
  <si>
    <t>5-8. 주요 암(11종) 진료인원</t>
    <phoneticPr fontId="2" type="noConversion"/>
  </si>
  <si>
    <t>(단위 : 명)</t>
    <phoneticPr fontId="2" type="noConversion"/>
  </si>
  <si>
    <t>위암</t>
    <phoneticPr fontId="2" type="noConversion"/>
  </si>
  <si>
    <t>대장암</t>
    <phoneticPr fontId="2" type="noConversion"/>
  </si>
  <si>
    <t>간암</t>
    <phoneticPr fontId="2" type="noConversion"/>
  </si>
  <si>
    <t>담낭 및 기타 담도암</t>
    <phoneticPr fontId="2" type="noConversion"/>
  </si>
  <si>
    <t>췌장암</t>
    <phoneticPr fontId="2" type="noConversion"/>
  </si>
  <si>
    <t>폐암</t>
    <phoneticPr fontId="2" type="noConversion"/>
  </si>
  <si>
    <t>유방암</t>
    <phoneticPr fontId="2" type="noConversion"/>
  </si>
  <si>
    <t>자궁경부암</t>
    <phoneticPr fontId="2" type="noConversion"/>
  </si>
  <si>
    <t>전립선암</t>
    <phoneticPr fontId="2" type="noConversion"/>
  </si>
  <si>
    <t>갑상선암</t>
    <phoneticPr fontId="2" type="noConversion"/>
  </si>
  <si>
    <t>백혈병</t>
    <phoneticPr fontId="2" type="noConversion"/>
  </si>
  <si>
    <t>동두천시</t>
    <phoneticPr fontId="2" type="noConversion"/>
  </si>
  <si>
    <t>성별</t>
    <phoneticPr fontId="2" type="noConversion"/>
  </si>
  <si>
    <t>남 성</t>
    <phoneticPr fontId="2" type="noConversion"/>
  </si>
  <si>
    <t>19세 이하</t>
    <phoneticPr fontId="2" type="noConversion"/>
  </si>
  <si>
    <t>담낭 및 
기타 담도암</t>
    <phoneticPr fontId="2" type="noConversion"/>
  </si>
  <si>
    <t>65세 이상</t>
    <phoneticPr fontId="2" type="noConversion"/>
  </si>
  <si>
    <t>자료: 국민건강보험공단 「건강보험 자료」</t>
    <phoneticPr fontId="2" type="noConversion"/>
  </si>
  <si>
    <t>주1: 2018년 수진 기준(진료비는 약국 포함)</t>
    <phoneticPr fontId="2" type="noConversion"/>
  </si>
  <si>
    <t>6-2. 노인장기요양보험 자격별 신청∙인정 현황</t>
    <phoneticPr fontId="2" type="noConversion"/>
  </si>
  <si>
    <t>(단위 : 명, %)</t>
    <phoneticPr fontId="2" type="noConversion"/>
  </si>
  <si>
    <t>합계</t>
    <phoneticPr fontId="2" type="noConversion"/>
  </si>
  <si>
    <t>자격별</t>
    <phoneticPr fontId="2" type="noConversion"/>
  </si>
  <si>
    <t>일반</t>
    <phoneticPr fontId="2" type="noConversion"/>
  </si>
  <si>
    <t>경감</t>
    <phoneticPr fontId="2" type="noConversion"/>
  </si>
  <si>
    <t>의료급여</t>
    <phoneticPr fontId="2" type="noConversion"/>
  </si>
  <si>
    <t>기초수급</t>
    <phoneticPr fontId="2" type="noConversion"/>
  </si>
  <si>
    <t>구성비</t>
    <phoneticPr fontId="2" type="noConversion"/>
  </si>
  <si>
    <t>신청</t>
    <phoneticPr fontId="2" type="noConversion"/>
  </si>
  <si>
    <t>인정</t>
    <phoneticPr fontId="2" type="noConversion"/>
  </si>
  <si>
    <t>여성</t>
    <phoneticPr fontId="2" type="noConversion"/>
  </si>
  <si>
    <t xml:space="preserve">자료: 국민건강보험공단 「노인장기요양보험통계」 </t>
    <phoneticPr fontId="2" type="noConversion"/>
  </si>
  <si>
    <t xml:space="preserve">자료: 국민건강보험공단 「노인장기요양보험통계」 </t>
    <phoneticPr fontId="2" type="noConversion"/>
  </si>
  <si>
    <t>주1: 2018년 12월 31일 까지 누적 신청자 기준이며, 연도말 자격 유지자 기준(사망 건 제외)</t>
    <phoneticPr fontId="2" type="noConversion"/>
  </si>
  <si>
    <t>주2: 65세 미만 신청 및 인정자 포함</t>
    <phoneticPr fontId="2" type="noConversion"/>
  </si>
  <si>
    <t>신청자</t>
    <phoneticPr fontId="2" type="noConversion"/>
  </si>
  <si>
    <t>인정자</t>
    <phoneticPr fontId="2" type="noConversion"/>
  </si>
  <si>
    <t>등급 외</t>
    <phoneticPr fontId="2" type="noConversion"/>
  </si>
  <si>
    <t>1등급</t>
    <phoneticPr fontId="2" type="noConversion"/>
  </si>
  <si>
    <t>2등급</t>
    <phoneticPr fontId="2" type="noConversion"/>
  </si>
  <si>
    <t>3등급</t>
    <phoneticPr fontId="2" type="noConversion"/>
  </si>
  <si>
    <t>4등급</t>
    <phoneticPr fontId="2" type="noConversion"/>
  </si>
  <si>
    <t>5등급</t>
    <phoneticPr fontId="2" type="noConversion"/>
  </si>
  <si>
    <t>인지지원등급</t>
  </si>
  <si>
    <t>인정률</t>
    <phoneticPr fontId="2" type="noConversion"/>
  </si>
  <si>
    <t>6-4.   노인장기요양보험 급여 이용 수급자 수</t>
    <phoneticPr fontId="2" type="noConversion"/>
  </si>
  <si>
    <t>(단위 : 명, %)</t>
    <phoneticPr fontId="2" type="noConversion"/>
  </si>
  <si>
    <t>합계</t>
    <phoneticPr fontId="2" type="noConversion"/>
  </si>
  <si>
    <t>방문요양</t>
    <phoneticPr fontId="2" type="noConversion"/>
  </si>
  <si>
    <t>방문목욕</t>
    <phoneticPr fontId="2" type="noConversion"/>
  </si>
  <si>
    <t>방문간호</t>
    <phoneticPr fontId="2" type="noConversion"/>
  </si>
  <si>
    <t>주야간보호</t>
    <phoneticPr fontId="2" type="noConversion"/>
  </si>
  <si>
    <t>단기보호</t>
    <phoneticPr fontId="2" type="noConversion"/>
  </si>
  <si>
    <t>복지용구</t>
    <phoneticPr fontId="2" type="noConversion"/>
  </si>
  <si>
    <t>노인요양시설</t>
    <phoneticPr fontId="2" type="noConversion"/>
  </si>
  <si>
    <t>노인요양
공동생활가정</t>
    <phoneticPr fontId="2" type="noConversion"/>
  </si>
  <si>
    <t>구성비</t>
    <phoneticPr fontId="2" type="noConversion"/>
  </si>
  <si>
    <t>노인(65세 이상)</t>
    <phoneticPr fontId="2" type="noConversion"/>
  </si>
  <si>
    <t>-</t>
    <phoneticPr fontId="2" type="noConversion"/>
  </si>
  <si>
    <t>3등급</t>
    <phoneticPr fontId="2" type="noConversion"/>
  </si>
  <si>
    <t>인지지원등급</t>
    <phoneticPr fontId="2" type="noConversion"/>
  </si>
  <si>
    <t>자료 : 국민건강보험공단 [노인장기요양보험통계]</t>
    <phoneticPr fontId="2" type="noConversion"/>
  </si>
  <si>
    <t>(단위 : %)</t>
    <phoneticPr fontId="2" type="noConversion"/>
  </si>
  <si>
    <t>배우자 및 기타 가구원의 근로(사업)소득</t>
  </si>
  <si>
    <t>재산 소득</t>
  </si>
  <si>
    <t>정부 보조금</t>
  </si>
  <si>
    <t>친인척의 보조금</t>
  </si>
  <si>
    <t>7-3. 생활비 중 부담스러운 지출 항목</t>
    <phoneticPr fontId="2" type="noConversion"/>
  </si>
  <si>
    <t>(단위 : %)</t>
    <phoneticPr fontId="2" type="noConversion"/>
  </si>
  <si>
    <t>식료품비</t>
    <phoneticPr fontId="2" type="noConversion"/>
  </si>
  <si>
    <t>주거비</t>
    <phoneticPr fontId="2" type="noConversion"/>
  </si>
  <si>
    <t>교육비</t>
    <phoneticPr fontId="2" type="noConversion"/>
  </si>
  <si>
    <t>보건
의료비</t>
    <phoneticPr fontId="2" type="noConversion"/>
  </si>
  <si>
    <t>의류비</t>
    <phoneticPr fontId="2" type="noConversion"/>
  </si>
  <si>
    <t>교통,
통신비</t>
    <phoneticPr fontId="2" type="noConversion"/>
  </si>
  <si>
    <t>부담스러운
지출 항목 없음</t>
    <phoneticPr fontId="2" type="noConversion"/>
  </si>
  <si>
    <t>기타</t>
    <phoneticPr fontId="2" type="noConversion"/>
  </si>
  <si>
    <t>노인 (65세 이상)</t>
    <phoneticPr fontId="2" type="noConversion"/>
  </si>
  <si>
    <t>성별</t>
    <phoneticPr fontId="2" type="noConversion"/>
  </si>
  <si>
    <t>남 성</t>
    <phoneticPr fontId="2" type="noConversion"/>
  </si>
  <si>
    <t>자료: 동두천시 「2017년 사회조사」</t>
  </si>
  <si>
    <t>7-4. 노인 가구 부채  사유</t>
    <phoneticPr fontId="2" type="noConversion"/>
  </si>
  <si>
    <t>부채가
있다</t>
    <phoneticPr fontId="2" type="noConversion"/>
  </si>
  <si>
    <t>부채가
없다</t>
    <phoneticPr fontId="2" type="noConversion"/>
  </si>
  <si>
    <t>주택 임차
및 구입</t>
    <phoneticPr fontId="2" type="noConversion"/>
  </si>
  <si>
    <t>교육비
(본인, 자녀 교육비,
사교육비 등)</t>
    <phoneticPr fontId="2" type="noConversion"/>
  </si>
  <si>
    <t>의료비</t>
    <phoneticPr fontId="2" type="noConversion"/>
  </si>
  <si>
    <t>교육비, 의료비를
제외한 기타 생활비</t>
    <phoneticPr fontId="2" type="noConversion"/>
  </si>
  <si>
    <t>재테크 투자</t>
    <phoneticPr fontId="2" type="noConversion"/>
  </si>
  <si>
    <t>사업/영농자금
(시설 투자, 농기계 구입, 자영업 등)</t>
    <phoneticPr fontId="2" type="noConversion"/>
  </si>
  <si>
    <t>노인 (65세 이상)</t>
    <phoneticPr fontId="2" type="noConversion"/>
  </si>
  <si>
    <t>성별</t>
    <phoneticPr fontId="2" type="noConversion"/>
  </si>
  <si>
    <t>남 성</t>
    <phoneticPr fontId="2" type="noConversion"/>
  </si>
  <si>
    <t>8-2. 연도별 고용보험 피보험자</t>
    <phoneticPr fontId="2" type="noConversion"/>
  </si>
  <si>
    <t>(단위 : 명, %)</t>
    <phoneticPr fontId="2" type="noConversion"/>
  </si>
  <si>
    <t>고용보험
피보험자</t>
    <phoneticPr fontId="2" type="noConversion"/>
  </si>
  <si>
    <t>19세 이하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</si>
  <si>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</si>
  <si>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</si>
  <si>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</si>
  <si>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</si>
  <si>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60~64세</t>
    <phoneticPr fontId="2" type="noConversion"/>
  </si>
  <si>
    <t>노인
(65세 이상)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</si>
  <si>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</si>
  <si>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</si>
  <si>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</si>
  <si>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</si>
  <si>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구성비</t>
    <phoneticPr fontId="2" type="noConversion"/>
  </si>
  <si>
    <t>2017년</t>
    <phoneticPr fontId="2" type="noConversion"/>
  </si>
  <si>
    <t>자료: 한국고용정보원 「고용보험자료」</t>
    <phoneticPr fontId="2" type="noConversion"/>
  </si>
  <si>
    <t>8-3. 가입 기간별 고용보험 피보험자</t>
    <phoneticPr fontId="2" type="noConversion"/>
  </si>
  <si>
    <t>(단위 : 명, %)</t>
    <phoneticPr fontId="2" type="noConversion"/>
  </si>
  <si>
    <t>고용보험
피보험자</t>
    <phoneticPr fontId="2" type="noConversion"/>
  </si>
  <si>
    <t>1년 미만</t>
    <phoneticPr fontId="2" type="noConversion"/>
  </si>
  <si>
    <t>1년 ~ 3년 미만</t>
    <phoneticPr fontId="2" type="noConversion"/>
  </si>
  <si>
    <t>3년 ~ 5년 미만</t>
    <phoneticPr fontId="2" type="noConversion"/>
  </si>
  <si>
    <t>5년 ~ 10년 미만</t>
    <phoneticPr fontId="2" type="noConversion"/>
  </si>
  <si>
    <t>10년 이상</t>
    <phoneticPr fontId="2" type="noConversion"/>
  </si>
  <si>
    <t>고령자(55세 이상)</t>
    <phoneticPr fontId="2" type="noConversion"/>
  </si>
  <si>
    <t>여 성</t>
    <phoneticPr fontId="2" type="noConversion"/>
  </si>
  <si>
    <t>연령별</t>
    <phoneticPr fontId="2" type="noConversion"/>
  </si>
  <si>
    <t>55~59세</t>
    <phoneticPr fontId="2" type="noConversion"/>
  </si>
  <si>
    <t>70세 이상</t>
  </si>
  <si>
    <t>8-4. 연도별 고용보험 피보험 자격 취득∙상실자</t>
    <phoneticPr fontId="2" type="noConversion"/>
  </si>
  <si>
    <t>자격 취득자</t>
    <phoneticPr fontId="2" type="noConversion"/>
  </si>
  <si>
    <t>자격 상실자</t>
    <phoneticPr fontId="2" type="noConversion"/>
  </si>
  <si>
    <t>8-5. 연도별 고용보험 실업급여 수급 규모</t>
    <phoneticPr fontId="2" type="noConversion"/>
  </si>
  <si>
    <t>(단위 : 명, 천 원)</t>
    <phoneticPr fontId="2" type="noConversion"/>
  </si>
  <si>
    <t>수급 인원</t>
    <phoneticPr fontId="2" type="noConversion"/>
  </si>
  <si>
    <t>수급액</t>
    <phoneticPr fontId="2" type="noConversion"/>
  </si>
  <si>
    <t>1인당
수급액</t>
    <phoneticPr fontId="2" type="noConversion"/>
  </si>
  <si>
    <t>*</t>
    <phoneticPr fontId="2" type="noConversion"/>
  </si>
  <si>
    <t>연령 미상</t>
    <phoneticPr fontId="2" type="noConversion"/>
  </si>
  <si>
    <t>-</t>
    <phoneticPr fontId="2" type="noConversion"/>
  </si>
  <si>
    <t>고령자(55세 이상)</t>
    <phoneticPr fontId="2" type="noConversion"/>
  </si>
  <si>
    <t>55~59세</t>
    <phoneticPr fontId="2" type="noConversion"/>
  </si>
  <si>
    <t>60~64세</t>
    <phoneticPr fontId="2" type="noConversion"/>
  </si>
  <si>
    <t>자료: 한국고용정보원 「고용보험자료」</t>
    <phoneticPr fontId="2" type="noConversion"/>
  </si>
  <si>
    <t>주3: 1인당 수급액= 수급액 / 수급인원</t>
    <phoneticPr fontId="2" type="noConversion"/>
  </si>
  <si>
    <t>8-6. 연도별 구직 신청 건수</t>
    <phoneticPr fontId="2" type="noConversion"/>
  </si>
  <si>
    <t>(단위 : 건, %)</t>
    <phoneticPr fontId="2" type="noConversion"/>
  </si>
  <si>
    <t>구직 신청 건수</t>
    <phoneticPr fontId="2" type="noConversion"/>
  </si>
  <si>
    <t>2018년</t>
    <phoneticPr fontId="2" type="noConversion"/>
  </si>
  <si>
    <t>1/4분기</t>
  </si>
  <si>
    <t>2/4분기</t>
  </si>
  <si>
    <t>3/4분기</t>
  </si>
  <si>
    <t>4/4분기</t>
  </si>
  <si>
    <t>자료: 고용노동부 「구직 신청 자료」</t>
    <phoneticPr fontId="2" type="noConversion"/>
  </si>
  <si>
    <t>주: 각 해당 분기별 구직 신청 건수 산정</t>
    <phoneticPr fontId="2" type="noConversion"/>
  </si>
  <si>
    <t>8-7. 구직 희망 고용 형태</t>
    <phoneticPr fontId="2" type="noConversion"/>
  </si>
  <si>
    <t>(단위 : 건, %)</t>
    <phoneticPr fontId="2" type="noConversion"/>
  </si>
  <si>
    <t>구직 신청 건수</t>
    <phoneticPr fontId="2" type="noConversion"/>
  </si>
  <si>
    <t>기간의 정함이 없는
근로계약</t>
    <phoneticPr fontId="2" type="noConversion"/>
  </si>
  <si>
    <t>기간의 정함이 없는
근로계약(시간제)</t>
    <phoneticPr fontId="2" type="noConversion"/>
  </si>
  <si>
    <t>기간의 정함이 있는
근로계약</t>
    <phoneticPr fontId="2" type="noConversion"/>
  </si>
  <si>
    <t>기간의 정함이 있는
근로계약(시간제)</t>
    <phoneticPr fontId="2" type="noConversion"/>
  </si>
  <si>
    <t>일용직</t>
    <phoneticPr fontId="2" type="noConversion"/>
  </si>
  <si>
    <t>관계없음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</si>
  <si>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</si>
  <si>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</si>
  <si>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</si>
  <si>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-</t>
    <phoneticPr fontId="2" type="noConversion"/>
  </si>
  <si>
    <t>*</t>
    <phoneticPr fontId="2" type="noConversion"/>
  </si>
  <si>
    <t>자료: 고용노동부 「구직 신청 자료」</t>
    <phoneticPr fontId="2" type="noConversion"/>
  </si>
  <si>
    <t>주: 2018. 1. 1. ~ 12. 31. 구직 신청 건수 산정</t>
    <phoneticPr fontId="2" type="noConversion"/>
  </si>
  <si>
    <t>8-8. 구직 희망 직종</t>
    <phoneticPr fontId="2" type="noConversion"/>
  </si>
  <si>
    <t>직종별</t>
    <phoneticPr fontId="2" type="noConversion"/>
  </si>
  <si>
    <t>경영·사무·금융·보험직</t>
  </si>
  <si>
    <t xml:space="preserve">연구직 및 공학 기술직 </t>
  </si>
  <si>
    <t>교육·법률·사회복지·
경찰·소방직 및 군인</t>
  </si>
  <si>
    <t xml:space="preserve">보건·의료직 </t>
  </si>
  <si>
    <t>예술·디자인·방송·스포츠직</t>
  </si>
  <si>
    <t xml:space="preserve">미용·여행·숙박·
음식·경비·청소직 </t>
  </si>
  <si>
    <t xml:space="preserve">영업·판매·운전·운송직 </t>
  </si>
  <si>
    <t>건설·채굴직</t>
  </si>
  <si>
    <t xml:space="preserve">설치·정비·생산직 </t>
  </si>
  <si>
    <t>농림어업직</t>
  </si>
  <si>
    <t>여 성</t>
    <phoneticPr fontId="2" type="noConversion"/>
  </si>
  <si>
    <t>연령별</t>
    <phoneticPr fontId="2" type="noConversion"/>
  </si>
  <si>
    <t>19세 이하</t>
    <phoneticPr fontId="2" type="noConversion"/>
  </si>
  <si>
    <t>8-9. 구직 희망 월평균 임금액</t>
    <phoneticPr fontId="2" type="noConversion"/>
  </si>
  <si>
    <t>(단위 : 건, %)</t>
    <phoneticPr fontId="2" type="noConversion"/>
  </si>
  <si>
    <t>구직 신청 건수</t>
    <phoneticPr fontId="2" type="noConversion"/>
  </si>
  <si>
    <t>100만원 미만</t>
    <phoneticPr fontId="2" type="noConversion"/>
  </si>
  <si>
    <t>100만원~
150만원 미만</t>
    <phoneticPr fontId="2" type="noConversion"/>
  </si>
  <si>
    <t>150만원~
200만원 미만</t>
    <phoneticPr fontId="2" type="noConversion"/>
  </si>
  <si>
    <t>200만원~
250만원 미만</t>
    <phoneticPr fontId="2" type="noConversion"/>
  </si>
  <si>
    <t>250만원 이상</t>
  </si>
  <si>
    <t>기타
(무응답)</t>
    <phoneticPr fontId="2" type="noConversion"/>
  </si>
  <si>
    <t>19세 이하</t>
    <phoneticPr fontId="2" type="noConversion"/>
  </si>
  <si>
    <t>8-10. 구직 희망 근무지역</t>
    <phoneticPr fontId="2" type="noConversion"/>
  </si>
  <si>
    <t>동두천</t>
  </si>
  <si>
    <t>경기도</t>
  </si>
  <si>
    <t>서울</t>
  </si>
  <si>
    <t>기타 지역</t>
  </si>
  <si>
    <t>구성비</t>
    <phoneticPr fontId="2" type="noConversion"/>
  </si>
  <si>
    <t>동두천시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</si>
  <si>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</si>
  <si>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</si>
  <si>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</si>
  <si>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</si>
  <si>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19세 이하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</si>
  <si>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</si>
  <si>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</si>
  <si>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</si>
  <si>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</si>
  <si>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60세 이상</t>
    <phoneticPr fontId="2" type="noConversion"/>
  </si>
  <si>
    <t>65세 이상</t>
    <phoneticPr fontId="2" type="noConversion"/>
  </si>
  <si>
    <t>노인(65세 이상)</t>
    <phoneticPr fontId="2" type="noConversion"/>
  </si>
  <si>
    <t>자료: 고용노동부  「구직 신청 자료」</t>
    <phoneticPr fontId="2" type="noConversion"/>
  </si>
  <si>
    <t>주1: 2018. 1. 1. ~ 12. 31. 구직 신청 건수 산정</t>
    <phoneticPr fontId="2" type="noConversion"/>
  </si>
  <si>
    <t>주2: (경기도) 동두천시 제외한 경기도  (기타지역) 지역무관 포함</t>
    <phoneticPr fontId="2" type="noConversion"/>
  </si>
  <si>
    <t>충청북도</t>
    <phoneticPr fontId="2" type="noConversion"/>
  </si>
  <si>
    <t>충청남도</t>
    <phoneticPr fontId="2" type="noConversion"/>
  </si>
  <si>
    <t>부산</t>
    <phoneticPr fontId="2" type="noConversion"/>
  </si>
  <si>
    <t>경상남도</t>
    <phoneticPr fontId="2" type="noConversion"/>
  </si>
  <si>
    <t>전라북도</t>
    <phoneticPr fontId="2" type="noConversion"/>
  </si>
  <si>
    <t>전라남도</t>
    <phoneticPr fontId="2" type="noConversion"/>
  </si>
  <si>
    <t>경상북도</t>
    <phoneticPr fontId="2" type="noConversion"/>
  </si>
  <si>
    <t>제주도</t>
    <phoneticPr fontId="2" type="noConversion"/>
  </si>
  <si>
    <t>무관</t>
    <phoneticPr fontId="2" type="noConversion"/>
  </si>
  <si>
    <t>8-11. 연도별 등록사업자 수</t>
    <phoneticPr fontId="2" type="noConversion"/>
  </si>
  <si>
    <t>(단위 : 명, %)</t>
    <phoneticPr fontId="2" type="noConversion"/>
  </si>
  <si>
    <t>등록사업자 수</t>
    <phoneticPr fontId="2" type="noConversion"/>
  </si>
  <si>
    <t>등록사업자 수</t>
    <phoneticPr fontId="2" type="noConversion"/>
  </si>
  <si>
    <t>60~64세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</si>
  <si>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</si>
  <si>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</si>
  <si>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</si>
  <si>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</si>
  <si>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2017년</t>
    <phoneticPr fontId="2" type="noConversion"/>
  </si>
  <si>
    <t>자료: 통계청  「2018년 사업자 등록 &amp; 종사자 DB」</t>
    <phoneticPr fontId="2" type="noConversion"/>
  </si>
  <si>
    <t>주: 동두천시 소재 사업장 기준으로 산정</t>
    <phoneticPr fontId="2" type="noConversion"/>
  </si>
  <si>
    <t>8-12. 등록 상태별 등록사업자 수</t>
    <phoneticPr fontId="2" type="noConversion"/>
  </si>
  <si>
    <t>신규</t>
    <phoneticPr fontId="2" type="noConversion"/>
  </si>
  <si>
    <t>기존</t>
    <phoneticPr fontId="2" type="noConversion"/>
  </si>
  <si>
    <t>폐업</t>
    <phoneticPr fontId="2" type="noConversion"/>
  </si>
  <si>
    <t>구성비</t>
    <phoneticPr fontId="2" type="noConversion"/>
  </si>
  <si>
    <t>동두천시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</si>
  <si>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</si>
  <si>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</si>
  <si>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</si>
  <si>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</si>
  <si>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19세 이하</t>
    <phoneticPr fontId="2" type="noConversion"/>
  </si>
  <si>
    <t>자료: 통계청  「2018년 사업자 등록 &amp; 종사자 DB」</t>
    <phoneticPr fontId="2" type="noConversion"/>
  </si>
  <si>
    <t>주:  사업장의  소재지 기준으로 산정</t>
    <phoneticPr fontId="2" type="noConversion"/>
  </si>
  <si>
    <t>8-13. 공공일자리 참여자 수</t>
    <phoneticPr fontId="2" type="noConversion"/>
  </si>
  <si>
    <t>공공일자리 참여자 수</t>
    <phoneticPr fontId="2" type="noConversion"/>
  </si>
  <si>
    <t>공공 일자리
참여율</t>
    <phoneticPr fontId="2" type="noConversion"/>
  </si>
  <si>
    <t>1. 노인 일자리</t>
    <phoneticPr fontId="2" type="noConversion"/>
  </si>
  <si>
    <t>2. 돌봄 사업(아이,노인)</t>
    <phoneticPr fontId="2" type="noConversion"/>
  </si>
  <si>
    <t>3. 행정 및 공공기관</t>
    <phoneticPr fontId="2" type="noConversion"/>
  </si>
  <si>
    <t>2017년</t>
    <phoneticPr fontId="2" type="noConversion"/>
  </si>
  <si>
    <t>2018년</t>
    <phoneticPr fontId="2" type="noConversion"/>
  </si>
  <si>
    <t>자료: 행정안전부 「주민등록인구 자료」, 보건복지부, 여성가족부, 고용노동부  「일자리 통계」</t>
    <phoneticPr fontId="2" type="noConversion"/>
  </si>
  <si>
    <t>주1: 해당 연도 12.31. 기준 일자리 참여자 산정</t>
    <phoneticPr fontId="2" type="noConversion"/>
  </si>
  <si>
    <t>주2: 동두천시 전체 노인 일자리 및 사회 활동 지원 사업(인력 파견형 포함) 참여자 산정</t>
    <phoneticPr fontId="2" type="noConversion"/>
  </si>
  <si>
    <t>(단위 : 명)</t>
    <phoneticPr fontId="1" type="noConversion"/>
  </si>
  <si>
    <t>구분</t>
    <phoneticPr fontId="1" type="noConversion"/>
  </si>
  <si>
    <t>전체
취업자</t>
    <phoneticPr fontId="1" type="noConversion"/>
  </si>
  <si>
    <t>1위</t>
    <phoneticPr fontId="1" type="noConversion"/>
  </si>
  <si>
    <t>2위</t>
    <phoneticPr fontId="1" type="noConversion"/>
  </si>
  <si>
    <t>3위</t>
    <phoneticPr fontId="1" type="noConversion"/>
  </si>
  <si>
    <t>4위</t>
    <phoneticPr fontId="1" type="noConversion"/>
  </si>
  <si>
    <t>5위</t>
    <phoneticPr fontId="1" type="noConversion"/>
  </si>
  <si>
    <t>취업자</t>
    <phoneticPr fontId="1" type="noConversion"/>
  </si>
  <si>
    <t>연령별</t>
    <phoneticPr fontId="1" type="noConversion"/>
  </si>
  <si>
    <t>15~29세</t>
    <phoneticPr fontId="1" type="noConversion"/>
  </si>
  <si>
    <t>소매업; 자동차 제외</t>
  </si>
  <si>
    <t>음식점 및 주점업</t>
  </si>
  <si>
    <t>기타 개인 서비스업</t>
  </si>
  <si>
    <t>보건업</t>
  </si>
  <si>
    <t>사회복지 서비스업</t>
  </si>
  <si>
    <t>30~44세</t>
    <phoneticPr fontId="1" type="noConversion"/>
  </si>
  <si>
    <t>개인 및 소비용품수리업</t>
  </si>
  <si>
    <t>교육 서비스업</t>
  </si>
  <si>
    <t>도매 및 상품 중개업</t>
  </si>
  <si>
    <t>45~64세</t>
    <phoneticPr fontId="1" type="noConversion"/>
  </si>
  <si>
    <t>육상운송 및 파이프라인운송업</t>
  </si>
  <si>
    <t>(단위 : 명)</t>
    <phoneticPr fontId="1" type="noConversion"/>
  </si>
  <si>
    <t>전체
취업자</t>
    <phoneticPr fontId="1" type="noConversion"/>
  </si>
  <si>
    <t>1위</t>
    <phoneticPr fontId="1" type="noConversion"/>
  </si>
  <si>
    <t>2위</t>
    <phoneticPr fontId="1" type="noConversion"/>
  </si>
  <si>
    <t>3위</t>
    <phoneticPr fontId="1" type="noConversion"/>
  </si>
  <si>
    <t>4위</t>
    <phoneticPr fontId="1" type="noConversion"/>
  </si>
  <si>
    <t>5위</t>
    <phoneticPr fontId="1" type="noConversion"/>
  </si>
  <si>
    <t>취업자</t>
    <phoneticPr fontId="1" type="noConversion"/>
  </si>
  <si>
    <t>경영 및 회계 관련사무직</t>
  </si>
  <si>
    <t>연령별</t>
    <phoneticPr fontId="1" type="noConversion"/>
  </si>
  <si>
    <t>15~29세</t>
    <phoneticPr fontId="1" type="noConversion"/>
  </si>
  <si>
    <t>조리 및 음식 서비스직</t>
  </si>
  <si>
    <t>매장 판매 및 상품대여직</t>
  </si>
  <si>
    <t>통신 및 방문·노점판매 관련직</t>
  </si>
  <si>
    <t>30~44세</t>
    <phoneticPr fontId="1" type="noConversion"/>
  </si>
  <si>
    <t>운전 및 운송 관련직</t>
  </si>
  <si>
    <t>교육 전문가 및 관련직</t>
  </si>
  <si>
    <t>45~64세</t>
    <phoneticPr fontId="1" type="noConversion"/>
  </si>
  <si>
    <t>농림·어업 및 기타서비스 단순 노무직</t>
  </si>
  <si>
    <t>돌봄·보건 및 개인생활 서비스직</t>
  </si>
  <si>
    <t>8-14. 산업별 취업자 상위</t>
    <phoneticPr fontId="2" type="noConversion"/>
  </si>
  <si>
    <r>
      <t xml:space="preserve">8-15. </t>
    </r>
    <r>
      <rPr>
        <b/>
        <sz val="11"/>
        <color theme="1"/>
        <rFont val="맑은 고딕"/>
        <family val="3"/>
        <charset val="129"/>
      </rPr>
      <t>직</t>
    </r>
    <r>
      <rPr>
        <b/>
        <sz val="11"/>
        <color theme="1"/>
        <rFont val="나눔고딕"/>
        <family val="3"/>
        <charset val="129"/>
      </rPr>
      <t>업별 취업자 상위</t>
    </r>
    <phoneticPr fontId="2" type="noConversion"/>
  </si>
  <si>
    <t>1-4. 지역별 독거노인</t>
    <phoneticPr fontId="2" type="noConversion"/>
  </si>
  <si>
    <t>(단위 : 명, %)</t>
    <phoneticPr fontId="2" type="noConversion"/>
  </si>
  <si>
    <t>노인인구
(65세 이상)</t>
    <phoneticPr fontId="2" type="noConversion"/>
  </si>
  <si>
    <t>독거노인</t>
    <phoneticPr fontId="2" type="noConversion"/>
  </si>
  <si>
    <t>연령별 구성 비율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</si>
  <si>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</si>
  <si>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</si>
  <si>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</si>
  <si>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</si>
  <si>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비중</t>
    <phoneticPr fontId="2" type="noConversion"/>
  </si>
  <si>
    <t>구성비</t>
    <phoneticPr fontId="2" type="noConversion"/>
  </si>
  <si>
    <t>동두천시</t>
    <phoneticPr fontId="2" type="noConversion"/>
  </si>
  <si>
    <t>자료: 통계청  「인구 총조사(등록센서스)」</t>
    <phoneticPr fontId="2" type="noConversion"/>
  </si>
  <si>
    <t>노인인구</t>
    <phoneticPr fontId="2" type="noConversion"/>
  </si>
  <si>
    <t>단독주택</t>
    <phoneticPr fontId="2" type="noConversion"/>
  </si>
  <si>
    <t>아파트</t>
    <phoneticPr fontId="2" type="noConversion"/>
  </si>
  <si>
    <t>연립주택</t>
    <phoneticPr fontId="2" type="noConversion"/>
  </si>
  <si>
    <t>다세대주택</t>
    <phoneticPr fontId="2" type="noConversion"/>
  </si>
  <si>
    <t>비거주용 건물 내 주택</t>
    <phoneticPr fontId="2" type="noConversion"/>
  </si>
  <si>
    <t>주택 이외의 거처</t>
    <phoneticPr fontId="2" type="noConversion"/>
  </si>
  <si>
    <t>노인 (65세 이상)</t>
    <phoneticPr fontId="2" type="noConversion"/>
  </si>
  <si>
    <t>*</t>
    <phoneticPr fontId="2" type="noConversion"/>
  </si>
  <si>
    <t>송내동</t>
    <phoneticPr fontId="2" type="noConversion"/>
  </si>
  <si>
    <t>소요동</t>
    <phoneticPr fontId="2" type="noConversion"/>
  </si>
  <si>
    <t>상패동</t>
    <phoneticPr fontId="2" type="noConversion"/>
  </si>
  <si>
    <t>연령별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</si>
  <si>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</si>
  <si>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</si>
  <si>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</si>
  <si>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</si>
  <si>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자료: 통계청  「인구 총조사(등록센서스)」</t>
    <phoneticPr fontId="2" type="noConversion"/>
  </si>
  <si>
    <t>1-7. 점유형태별 노인인구</t>
    <phoneticPr fontId="2" type="noConversion"/>
  </si>
  <si>
    <t>(단위 : 명, %)</t>
    <phoneticPr fontId="2" type="noConversion"/>
  </si>
  <si>
    <t>노인 인구</t>
    <phoneticPr fontId="2" type="noConversion"/>
  </si>
  <si>
    <t>자기 집</t>
    <phoneticPr fontId="2" type="noConversion"/>
  </si>
  <si>
    <t>전세(월세 없음)</t>
    <phoneticPr fontId="2" type="noConversion"/>
  </si>
  <si>
    <t>보증금 있는 월세</t>
    <phoneticPr fontId="2" type="noConversion"/>
  </si>
  <si>
    <t>보증금 없는 월세</t>
    <phoneticPr fontId="2" type="noConversion"/>
  </si>
  <si>
    <t>사글세</t>
    <phoneticPr fontId="2" type="noConversion"/>
  </si>
  <si>
    <t>무상(관사, 사택 등)</t>
    <phoneticPr fontId="2" type="noConversion"/>
  </si>
  <si>
    <t>구성비</t>
    <phoneticPr fontId="2" type="noConversion"/>
  </si>
  <si>
    <t>노인 (65세 이상)</t>
    <phoneticPr fontId="2" type="noConversion"/>
  </si>
  <si>
    <t>자료: 통계청  「2015년 인구 총조사」</t>
    <phoneticPr fontId="2" type="noConversion"/>
  </si>
  <si>
    <t>(단위 : 가구, %)</t>
    <phoneticPr fontId="2" type="noConversion"/>
  </si>
  <si>
    <t>일반가구</t>
    <phoneticPr fontId="2" type="noConversion"/>
  </si>
  <si>
    <t>1인  가구</t>
    <phoneticPr fontId="2" type="noConversion"/>
  </si>
  <si>
    <t>2인  가구</t>
    <phoneticPr fontId="2" type="noConversion"/>
  </si>
  <si>
    <t>3인 이상 가구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</si>
  <si>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</si>
  <si>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</si>
  <si>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</si>
  <si>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</si>
  <si>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60~64세</t>
    <phoneticPr fontId="2" type="noConversion"/>
  </si>
  <si>
    <t>65세 이상</t>
    <phoneticPr fontId="2" type="noConversion"/>
  </si>
  <si>
    <t>노인(65세 이상)</t>
    <phoneticPr fontId="2" type="noConversion"/>
  </si>
  <si>
    <t>2-2. 가구원 수별 노인 가구(지역별)</t>
    <phoneticPr fontId="2" type="noConversion"/>
  </si>
  <si>
    <t>(단위 : 가구, %)</t>
    <phoneticPr fontId="2" type="noConversion"/>
  </si>
  <si>
    <t>일반가구</t>
    <phoneticPr fontId="2" type="noConversion"/>
  </si>
  <si>
    <t>1인  가구</t>
    <phoneticPr fontId="2" type="noConversion"/>
  </si>
  <si>
    <t>2인  가구</t>
    <phoneticPr fontId="2" type="noConversion"/>
  </si>
  <si>
    <t>3인 이상 가구</t>
    <phoneticPr fontId="2" type="noConversion"/>
  </si>
  <si>
    <t>구성비</t>
    <phoneticPr fontId="2" type="noConversion"/>
  </si>
  <si>
    <t>동두천시</t>
    <phoneticPr fontId="2" type="noConversion"/>
  </si>
  <si>
    <t>2-3. 가구 구성 유형별  노인 가구</t>
    <phoneticPr fontId="2" type="noConversion"/>
  </si>
  <si>
    <t>세대 구성 가구</t>
    <phoneticPr fontId="2" type="noConversion"/>
  </si>
  <si>
    <t>비혈연가구</t>
    <phoneticPr fontId="2" type="noConversion"/>
  </si>
  <si>
    <t>1인 가구</t>
    <phoneticPr fontId="2" type="noConversion"/>
  </si>
  <si>
    <t>2-4. 거처 종류별 노인 가구</t>
    <phoneticPr fontId="2" type="noConversion"/>
  </si>
  <si>
    <t>상패동</t>
    <phoneticPr fontId="2" type="noConversion"/>
  </si>
  <si>
    <t>연령별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</si>
  <si>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</si>
  <si>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</si>
  <si>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</si>
  <si>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2-5. 점유 형태별 노인 가구</t>
    <phoneticPr fontId="2" type="noConversion"/>
  </si>
  <si>
    <t>자기 집</t>
    <phoneticPr fontId="2" type="noConversion"/>
  </si>
  <si>
    <t>전세(월세 없음)</t>
    <phoneticPr fontId="2" type="noConversion"/>
  </si>
  <si>
    <t>보증금 있는 월세</t>
    <phoneticPr fontId="2" type="noConversion"/>
  </si>
  <si>
    <t>보증금 없는 월세</t>
    <phoneticPr fontId="2" type="noConversion"/>
  </si>
  <si>
    <t>사글세</t>
    <phoneticPr fontId="2" type="noConversion"/>
  </si>
  <si>
    <t>무상(관사, 사택 등)</t>
    <phoneticPr fontId="2" type="noConversion"/>
  </si>
  <si>
    <t>여 성</t>
    <phoneticPr fontId="2" type="noConversion"/>
  </si>
  <si>
    <t>연령별</t>
    <phoneticPr fontId="2" type="noConversion"/>
  </si>
  <si>
    <t>65~69세</t>
    <phoneticPr fontId="2" type="noConversion"/>
  </si>
  <si>
    <t>3-11. 1년전 거주지 기준 이동 규모</t>
    <phoneticPr fontId="2" type="noConversion"/>
  </si>
  <si>
    <t>전체
(1세 이상 인구)</t>
    <phoneticPr fontId="2" type="noConversion"/>
  </si>
  <si>
    <t>비 이동자</t>
    <phoneticPr fontId="2" type="noConversion"/>
  </si>
  <si>
    <t>총 이동자</t>
    <phoneticPr fontId="2" type="noConversion"/>
  </si>
  <si>
    <t>시도 내 이동</t>
    <phoneticPr fontId="2" type="noConversion"/>
  </si>
  <si>
    <t>시도 간 이동</t>
    <phoneticPr fontId="2" type="noConversion"/>
  </si>
  <si>
    <t>기타 이동</t>
    <phoneticPr fontId="2" type="noConversion"/>
  </si>
  <si>
    <t>시군구 내</t>
    <phoneticPr fontId="2" type="noConversion"/>
  </si>
  <si>
    <t>시군구 간</t>
    <phoneticPr fontId="2" type="noConversion"/>
  </si>
  <si>
    <t>여 성</t>
    <phoneticPr fontId="2" type="noConversion"/>
  </si>
  <si>
    <t>연령별</t>
    <phoneticPr fontId="2" type="noConversion"/>
  </si>
  <si>
    <t>19세 이하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</si>
  <si>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</si>
  <si>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</si>
  <si>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</si>
  <si>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</si>
  <si>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60~64세</t>
    <phoneticPr fontId="2" type="noConversion"/>
  </si>
  <si>
    <t>65세 이상</t>
    <phoneticPr fontId="2" type="noConversion"/>
  </si>
  <si>
    <t>노인(65세 이상)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</si>
  <si>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</si>
  <si>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</si>
  <si>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</si>
  <si>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</si>
  <si>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</si>
  <si>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</si>
  <si>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</si>
  <si>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</si>
  <si>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자료: 통계청  「인구 총조사(등록센서스)」</t>
    <phoneticPr fontId="2" type="noConversion"/>
  </si>
  <si>
    <t>주1: 2018. 11. 01. 기준 일반가구원, 집단가구, 집단시설가구 대상</t>
    <phoneticPr fontId="2" type="noConversion"/>
  </si>
  <si>
    <t>주2: 기타 이동은 1년 전 거주지가 외국 또는 미상임</t>
    <phoneticPr fontId="2" type="noConversion"/>
  </si>
  <si>
    <t>4-1.개인의  주택 소유 현황(주택 소재지 기준)</t>
    <phoneticPr fontId="2" type="noConversion"/>
  </si>
  <si>
    <t>(단위 : 호, %)</t>
    <phoneticPr fontId="2" type="noConversion"/>
  </si>
  <si>
    <t>주택 소재지</t>
    <phoneticPr fontId="2" type="noConversion"/>
  </si>
  <si>
    <t>총 주택 수</t>
    <phoneticPr fontId="2" type="noConversion"/>
  </si>
  <si>
    <t>개인 소유 주택 수</t>
    <phoneticPr fontId="2" type="noConversion"/>
  </si>
  <si>
    <t>전 국</t>
    <phoneticPr fontId="2" type="noConversion"/>
  </si>
  <si>
    <t>4-2. 개인의 주택 소유 현황(거주지 기준)</t>
    <phoneticPr fontId="2" type="noConversion"/>
  </si>
  <si>
    <t>(단위 : 명, 호, %)</t>
    <phoneticPr fontId="2" type="noConversion"/>
  </si>
  <si>
    <t>거주지</t>
    <phoneticPr fontId="2" type="noConversion"/>
  </si>
  <si>
    <t>주택 소유자 수
(A)</t>
    <phoneticPr fontId="2" type="noConversion"/>
  </si>
  <si>
    <t>개인 소유 주택 수
(B)</t>
    <phoneticPr fontId="2" type="noConversion"/>
  </si>
  <si>
    <t>소유자 1인당
주택 수
(B/A)</t>
    <phoneticPr fontId="2" type="noConversion"/>
  </si>
  <si>
    <t>동일 시군구 소재 주택</t>
    <phoneticPr fontId="2" type="noConversion"/>
  </si>
  <si>
    <t>동일 시도 내 타시군구
소재 주택</t>
    <phoneticPr fontId="2" type="noConversion"/>
  </si>
  <si>
    <t>타시도 소재 주택</t>
    <phoneticPr fontId="2" type="noConversion"/>
  </si>
  <si>
    <t>구성비</t>
    <phoneticPr fontId="2" type="noConversion"/>
  </si>
  <si>
    <t>전 국</t>
    <phoneticPr fontId="2" type="noConversion"/>
  </si>
  <si>
    <t>4-3. 소유 물건 수별 주택 소유자 현황</t>
    <phoneticPr fontId="2" type="noConversion"/>
  </si>
  <si>
    <t>주택 소유자</t>
    <phoneticPr fontId="2" type="noConversion"/>
  </si>
  <si>
    <t>소유 물건 수</t>
    <phoneticPr fontId="2" type="noConversion"/>
  </si>
  <si>
    <t>1건</t>
    <phoneticPr fontId="2" type="noConversion"/>
  </si>
  <si>
    <t>2건</t>
    <phoneticPr fontId="2" type="noConversion"/>
  </si>
  <si>
    <t>3건</t>
    <phoneticPr fontId="2" type="noConversion"/>
  </si>
  <si>
    <t>4건</t>
    <phoneticPr fontId="2" type="noConversion"/>
  </si>
  <si>
    <t>5건 이상</t>
    <phoneticPr fontId="2" type="noConversion"/>
  </si>
  <si>
    <t>4-4. 가구의 주택 소유 현황</t>
    <phoneticPr fontId="2" type="noConversion"/>
  </si>
  <si>
    <t>일반가구 수</t>
    <phoneticPr fontId="2" type="noConversion"/>
  </si>
  <si>
    <t>주택 소유 가구 수</t>
    <phoneticPr fontId="2" type="noConversion"/>
  </si>
  <si>
    <t>가구의 주택 소유율</t>
    <phoneticPr fontId="2" type="noConversion"/>
  </si>
  <si>
    <t>경기도</t>
    <phoneticPr fontId="2" type="noConversion"/>
  </si>
  <si>
    <t>노인 가구(65세 이상)</t>
    <phoneticPr fontId="2" type="noConversion"/>
  </si>
  <si>
    <t>4-5. 가구의 주택 소유 현황(소유 물건 수별)</t>
    <phoneticPr fontId="2" type="noConversion"/>
  </si>
  <si>
    <t>총 가구 수
(일반가구)</t>
    <phoneticPr fontId="2" type="noConversion"/>
  </si>
  <si>
    <t>무주택 가구 수</t>
    <phoneticPr fontId="2" type="noConversion"/>
  </si>
  <si>
    <t>노인 가구(65세 이상)</t>
    <phoneticPr fontId="2" type="noConversion"/>
  </si>
  <si>
    <t>6-1. 등록 장애인 수</t>
    <phoneticPr fontId="2" type="noConversion"/>
  </si>
  <si>
    <t>등록 장애인 수</t>
    <phoneticPr fontId="2" type="noConversion"/>
  </si>
  <si>
    <t>등록 장애인 비율</t>
    <phoneticPr fontId="2" type="noConversion"/>
  </si>
  <si>
    <t>노인(65세 이상)</t>
    <phoneticPr fontId="2" type="noConversion"/>
  </si>
  <si>
    <t>자료: 행정안전부 「주민등록인구 자료」, 동두천시 「장애인 등록 자료」</t>
  </si>
  <si>
    <t>주: 2018. 12. 31. 기준 장애인 등록 인구 산정</t>
    <phoneticPr fontId="2" type="noConversion"/>
  </si>
  <si>
    <t>7-1. 월평균  노인 가구 소득</t>
    <phoneticPr fontId="2" type="noConversion"/>
  </si>
  <si>
    <t>(단위 : %)</t>
    <phoneticPr fontId="2" type="noConversion"/>
  </si>
  <si>
    <t>100만원 미만</t>
    <phoneticPr fontId="2" type="noConversion"/>
  </si>
  <si>
    <t>100만원~
200만원 미만</t>
    <phoneticPr fontId="2" type="noConversion"/>
  </si>
  <si>
    <t>200만원~
300만원 미만</t>
    <phoneticPr fontId="2" type="noConversion"/>
  </si>
  <si>
    <t>300만원~
400만원 미만</t>
    <phoneticPr fontId="2" type="noConversion"/>
  </si>
  <si>
    <t>400만원~
500만원 미만</t>
    <phoneticPr fontId="2" type="noConversion"/>
  </si>
  <si>
    <t>500만원 이상</t>
    <phoneticPr fontId="2" type="noConversion"/>
  </si>
  <si>
    <t>노인 (65세 이상)</t>
    <phoneticPr fontId="2" type="noConversion"/>
  </si>
  <si>
    <t>도심권</t>
    <phoneticPr fontId="2" type="noConversion"/>
  </si>
  <si>
    <t>비도심권</t>
    <phoneticPr fontId="2" type="noConversion"/>
  </si>
  <si>
    <t>자료: 동두천시 「2018년 사회조사」</t>
    <phoneticPr fontId="2" type="noConversion"/>
  </si>
  <si>
    <t>자료: 동두천시 「2018년 사회조사」</t>
    <phoneticPr fontId="2" type="noConversion"/>
  </si>
  <si>
    <t>7-2. 노인 가구의 주된 소득원</t>
    <phoneticPr fontId="2" type="noConversion"/>
  </si>
  <si>
    <t>(단위 : %)</t>
    <phoneticPr fontId="2" type="noConversion"/>
  </si>
  <si>
    <t>가구주의 
근로(사업)소득</t>
    <phoneticPr fontId="2" type="noConversion"/>
  </si>
  <si>
    <r>
      <t>공적</t>
    </r>
    <r>
      <rPr>
        <b/>
        <sz val="10"/>
        <color theme="1"/>
        <rFont val="MS Gothic"/>
        <family val="3"/>
        <charset val="128"/>
      </rPr>
      <t>･</t>
    </r>
    <r>
      <rPr>
        <b/>
        <sz val="10"/>
        <color theme="1"/>
        <rFont val="나눔고딕"/>
        <family val="3"/>
        <charset val="129"/>
      </rPr>
      <t>사적연금
 및 퇴직금</t>
    </r>
    <phoneticPr fontId="2" type="noConversion"/>
  </si>
  <si>
    <t>비도심권</t>
    <phoneticPr fontId="2" type="noConversion"/>
  </si>
  <si>
    <t>자료: 통계청 「2017년 주택소유통계」</t>
    <phoneticPr fontId="2" type="noConversion"/>
  </si>
  <si>
    <t>자료: 통계청 「2017년 주택소유통계」</t>
    <phoneticPr fontId="2" type="noConversion"/>
  </si>
  <si>
    <t>자료: 통계청 「2017년 주택소유통계」</t>
    <phoneticPr fontId="2" type="noConversion"/>
  </si>
  <si>
    <t>주: 독거노인 비중=(독거노인/65세 이상 노인인구)*100</t>
    <phoneticPr fontId="2" type="noConversion"/>
  </si>
  <si>
    <t>주1: 2018. 11. 01. 기준 일반가구 대상(6인 이상 비혈연 가구, 기숙사, 사회시설 등 집단가구 및 외국인가구 제외)</t>
    <phoneticPr fontId="2" type="noConversion"/>
  </si>
  <si>
    <t>주2: (주택 이외의 거처) 오피스텔, 호텔, 여관 등 숙박업소의 객실, 기숙사 및 특수사회시설, 판잣집, 비닐하우스, 기타</t>
    <phoneticPr fontId="2" type="noConversion"/>
  </si>
  <si>
    <t>주: 2018. 11. 01. 기준 일반가구 대상(6인 이상 비혈연 가구, 기숙사, 사회시설 등 집단가구 및 외국인가구 제외)</t>
    <phoneticPr fontId="2" type="noConversion"/>
  </si>
  <si>
    <t>주: (조사망률) 해당 연도 사망자 수 / 해당 연도 주민등록 연앙인구 * 100,000</t>
    <phoneticPr fontId="2" type="noConversion"/>
  </si>
  <si>
    <t>주1: (사망률) 해당 연도 사망자 수/해당 연도 주민등록 연앙인구*100,000</t>
    <phoneticPr fontId="2" type="noConversion"/>
  </si>
  <si>
    <t>주2: 특정 감염성 및 기생충성 질환(A00-B99), 호흡기결핵(A15-A16), 악성신생물(암)(C00-C97), 위암(C16), 간암 (C22), 폐암(C33-C34), 내분비 영양 및 대사 질환(E00-E88), 당뇨병 (E10-E14), 신경계통의 질환(G00-G98),  알츠하이머병(G30), 순환계통의 질환 (I00-I99), 고혈압성 질환(I10-I13), 심장질환(I20-I51), 
           뇌혈관질환(I60-I69),  호흡계통의 질환(J00-J98), 폐렴(J12-J18), 만성 하기도 질환(J40-J47), 소화계통의 질환(K00-K92), 간질환 (K70-K76), 질병이환 및 사망의 외인(V01-Y89), 운수 사고(V01-V99), 고의적 자해(자살)(X60-X84)</t>
    <phoneticPr fontId="2" type="noConversion"/>
  </si>
  <si>
    <t>주: 2018. 11. 01. 기준 일반가구 대상(6인 이상 비혈연가구, 기숙사, 사회시설 등 집단가구 및 외국인가구 제외), 가구주 기준으로 산정</t>
    <phoneticPr fontId="2" type="noConversion"/>
  </si>
  <si>
    <t>주1: 2018. 11. 01. 기준 일반가구 대상(6인 이상 비혈연 가구,  기숙사,  사회시설 등 집단가구 및 외국인가구 제외), 가구주 기준으로 산정</t>
    <phoneticPr fontId="2" type="noConversion"/>
  </si>
  <si>
    <t>주2: (세대 구성 가구) 가족으로 이루어진 가구   (비혈연가구) 가족이 아닌 남남끼리 함께 사는 5인 이하의 가구</t>
    <phoneticPr fontId="2" type="noConversion"/>
  </si>
  <si>
    <t>주1: 2018. 11. 01. 기준 일반가구 대상(6인 이상 비혈연 가구, 기숙사, 사회시설 등 집답가구 및 외국인가구 제외)</t>
    <phoneticPr fontId="2" type="noConversion"/>
  </si>
  <si>
    <t>주1: (주택) 단독주택, 아파트, 연립주택, 다세대주택, 비거주용 건물 내 주택을 포함</t>
    <phoneticPr fontId="2" type="noConversion"/>
  </si>
  <si>
    <t>주2: 개인이 소유한 주택 이외 주택은 법인, 국가, 지자체, 종중, 외국인 등이 소유한 주택을 의미</t>
    <phoneticPr fontId="2" type="noConversion"/>
  </si>
  <si>
    <t>주3: 외국인 소유 주택은  개인이 소유한 주택 대상에서 제외</t>
    <phoneticPr fontId="2" type="noConversion"/>
  </si>
  <si>
    <t xml:space="preserve">주4: 한 주택을 n명이 공동으로 소유하고 있는 경우, 그 주택에 대한 지분을 각각 1/n 씩 소유하고 있는 것으로 간주 </t>
    <phoneticPr fontId="2" type="noConversion"/>
  </si>
  <si>
    <t>주5: 2인 이상이 공동으로 소유한 주택의 경우 거주 지역별로 소유자의 지분을 합산하여 지분이 가장 많은 지역을 소유 지역으로 할당</t>
    <phoneticPr fontId="2" type="noConversion"/>
  </si>
  <si>
    <t>주1: 개인 소유 주택 수는 각 시도에 거주하는 주택 소유자가 전국에 소유하고 있는 모든 주택에 대한 지분을 합산하여 산출한 가상의 주택 수로 주택 소재지 기준 주택 수와 다름</t>
    <phoneticPr fontId="2" type="noConversion"/>
  </si>
  <si>
    <t>주2: 개인 소유자 1인당  주택 수= 개인 소유 주택 수/주택 소유자 수</t>
    <phoneticPr fontId="2" type="noConversion"/>
  </si>
  <si>
    <t>주: (소유 물건 수) 각 개인이 소유하고 있는 주택 전부에 대해 소유지분을 고려하지 않고, 개별적으로 합산하여 산출
          =&gt; (예) 어느 개인이 단독 소유한 주택 1호와 타인과 공동 소유한 주택 1호를 소유한 경우 2건 소유자로 집계함</t>
    <phoneticPr fontId="2" type="noConversion"/>
  </si>
  <si>
    <t>주1: 65세 이상은 가구주의 연령을 의미</t>
    <phoneticPr fontId="2" type="noConversion"/>
  </si>
  <si>
    <t>주2: (일반가구) 가족으로 이루어진 가구, 가족과 5인이하의 남남이 함께 사는 가구, 1인 가구, 가족이 아닌 남남끼리 사는 5인 이하의 가구</t>
    <phoneticPr fontId="2" type="noConversion"/>
  </si>
  <si>
    <t xml:space="preserve">         (가구의 주택 소유율) 주택 소유 가구 수/ 일반가구 수 * 100</t>
    <phoneticPr fontId="2" type="noConversion"/>
  </si>
  <si>
    <t>주3: 가구 소유 주택은 일반가구에 속한 외국인(내국인과 함께 거주)이 소유한 주택은 대상에 포함</t>
    <phoneticPr fontId="2" type="noConversion"/>
  </si>
  <si>
    <t>주: 65세 이상은 가구주의 연령을 의미</t>
    <phoneticPr fontId="2" type="noConversion"/>
  </si>
  <si>
    <t>주: 각 해당 연도 12. 31. 기준</t>
    <phoneticPr fontId="2" type="noConversion"/>
  </si>
  <si>
    <t>자료: 통계청  「2018년 하반기 지역별 고용조사」</t>
    <phoneticPr fontId="2" type="noConversion"/>
  </si>
  <si>
    <t>주1: 각 해당 연도 12. 31. 주민등록 주소지 기준, 수진 기준 산정</t>
    <phoneticPr fontId="2" type="noConversion"/>
  </si>
  <si>
    <t>주2: 각 해당 연도  1. 1. ~  12. 31. 발생한 교통사고 집계</t>
    <phoneticPr fontId="2" type="noConversion"/>
  </si>
  <si>
    <t>주: 2018. 1. 1. ~ 2018. 12. 31. 발생한 교통사고 집계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</si>
  <si>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</si>
  <si>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</si>
  <si>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</si>
  <si>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</si>
  <si>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</si>
  <si>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</si>
  <si>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</si>
  <si>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</si>
  <si>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</si>
  <si>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</si>
  <si>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</si>
  <si>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</si>
  <si>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</si>
  <si>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</si>
  <si>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</si>
  <si>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</si>
  <si>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</si>
  <si>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</si>
  <si>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</si>
  <si>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</si>
  <si>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</si>
  <si>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</si>
  <si>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</si>
  <si>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</si>
  <si>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</si>
  <si>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</si>
  <si>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</si>
  <si>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</si>
  <si>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</si>
  <si>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</si>
  <si>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</si>
  <si>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</si>
  <si>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</si>
  <si>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</si>
  <si>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</si>
  <si>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</si>
  <si>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기타</t>
    <phoneticPr fontId="2" type="noConversion"/>
  </si>
  <si>
    <t>-</t>
    <phoneticPr fontId="2" type="noConversion"/>
  </si>
  <si>
    <t>-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</si>
  <si>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</si>
  <si>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</si>
  <si>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</si>
  <si>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</si>
  <si>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보건·사회복지 및 종교 관련직</t>
  </si>
  <si>
    <t>청소 및 경비 관련단순 노무직</t>
  </si>
  <si>
    <t>농·축산 숙련직</t>
  </si>
  <si>
    <t>소매업(자동차 제외)</t>
  </si>
  <si>
    <t>농업</t>
  </si>
  <si>
    <t>자료 : 국민연금공단 「국민연금 자료」, 공무원연금공단 「공무원연금 자료」,  통계청  「사학연금 DB」, 국방부 「군인연금 자료」</t>
    <phoneticPr fontId="68" type="noConversion"/>
  </si>
  <si>
    <t>주:  연금 수급자 산정 시 일시금 수급자 제외</t>
    <phoneticPr fontId="2" type="noConversion"/>
  </si>
  <si>
    <t>*</t>
    <phoneticPr fontId="2" type="noConversion"/>
  </si>
  <si>
    <t>*</t>
    <phoneticPr fontId="2" type="noConversion"/>
  </si>
  <si>
    <t>-</t>
    <phoneticPr fontId="2" type="noConversion"/>
  </si>
  <si>
    <t>-</t>
    <phoneticPr fontId="2" type="noConversion"/>
  </si>
  <si>
    <t>주1: 2018.1.1.~2018.12.31. 까지 장기요양급여(시설, 재가) 이용 수급자 수임</t>
    <phoneticPr fontId="2" type="noConversion"/>
  </si>
  <si>
    <t>주2: ‘합계’의 급여 이용 수급자는 급여 종류별, 인정 등급별 변동으로 인한 중복 제외</t>
    <phoneticPr fontId="2" type="noConversion"/>
  </si>
  <si>
    <t>주: 2018년 12월 31일 까지 누적 신청자 기준이며, 연도말 자격 유지자 기준(사망 건 제외), 신청 연령 기준</t>
    <phoneticPr fontId="2" type="noConversion"/>
  </si>
  <si>
    <t>*</t>
    <phoneticPr fontId="2" type="noConversion"/>
  </si>
  <si>
    <t>*</t>
    <phoneticPr fontId="2" type="noConversion"/>
  </si>
  <si>
    <r>
      <t>1-9. 연도별</t>
    </r>
    <r>
      <rPr>
        <sz val="11"/>
        <color theme="1"/>
        <rFont val="맑은 고딕"/>
        <family val="2"/>
        <charset val="129"/>
      </rPr>
      <t>∙성별</t>
    </r>
    <r>
      <rPr>
        <sz val="11"/>
        <color theme="1"/>
        <rFont val="맑은 고딕"/>
        <family val="2"/>
        <charset val="129"/>
        <scheme val="minor"/>
      </rPr>
      <t xml:space="preserve"> 조사망률(남성, 여성)</t>
    </r>
    <phoneticPr fontId="2" type="noConversion"/>
  </si>
  <si>
    <t>주3: 돌봄사업(노인)은 노인 일자리 사업에 포함되어 중복 작성</t>
    <phoneticPr fontId="2" type="noConversion"/>
  </si>
  <si>
    <t>*</t>
    <phoneticPr fontId="2" type="noConversion"/>
  </si>
  <si>
    <t>자료: 통계청 「국내인구이동통계」</t>
    <phoneticPr fontId="2" type="noConversion"/>
  </si>
  <si>
    <t>주1: 각 해당 연도 12.31. 수진 기준(진료인원은 약국 제외, 진료비는 약국 포함)</t>
    <phoneticPr fontId="2" type="noConversion"/>
  </si>
  <si>
    <t>주1: 2018. 12. 31. 수진 기준 산정(진료인원은 약국 제외)</t>
    <phoneticPr fontId="2" type="noConversion"/>
  </si>
  <si>
    <t>*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</si>
  <si>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</si>
  <si>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</si>
  <si>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</si>
  <si>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</si>
  <si>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</si>
  <si>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</si>
  <si>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</si>
  <si>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주: 각 해당 연도 12. 31. 동두천시 소재 사업장 기준 고용보험 피보험자 산정(외국인 포함)</t>
    <phoneticPr fontId="2" type="noConversion"/>
  </si>
  <si>
    <t>주: 각 해당 연도 1. 1. ~ 12. 31.(1년간) 동두천시 소재 사업장 기준 자격 취득∙상실자 산정(외국인 포함)</t>
    <phoneticPr fontId="2" type="noConversion"/>
  </si>
  <si>
    <t>주1: (수급인원) 각 해당 연도 1. 1. ~ 12. 31.(1년간) 동두천시 소재 사업장 기준 실업급여 수급 인원 산정(외국인 포함)</t>
    <phoneticPr fontId="2" type="noConversion"/>
  </si>
  <si>
    <t>주2: (수급액) 각 해당 연도 1. 1. ~ 12. 31.(1년간) 동두천시 소재 사업장 기준 실업급여 수급 총액 산정(외국인 포함)</t>
    <phoneticPr fontId="2" type="noConversion"/>
  </si>
  <si>
    <t>*</t>
    <phoneticPr fontId="2" type="noConversion"/>
  </si>
  <si>
    <t>*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</si>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</sst>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-* #,##0_-;\-* #,##0_-;_-* &quot;-&quot;_-;_-@_-"/>
    <numFmt numFmtId="43" formatCode="_-* #,##0.00_-;\-* #,##0.00_-;_-* &quot;-&quot;??_-;_-@_-"/>
    <numFmt numFmtId="176" formatCode="\$#,##0;\(\$#,##0\)"/>
    <numFmt numFmtId="177" formatCode="yy\-m\-d"/>
    <numFmt numFmtId="178" formatCode="#\ ##0\ \ ;\-#\ ##0\ \ ;#\ ##0\ \ ;@&quot;  &quot;"/>
    <numFmt numFmtId="179" formatCode="_ * #,##0_ ;_ * \-#,##0_ ;_ * &quot;-&quot;_ ;_ @_ "/>
    <numFmt numFmtId="180" formatCode="_ * #,##0.00_ ;_ * \-#,##0.00_ ;_ * &quot;-&quot;??_ ;_ @_ 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_ &quot;₩&quot;* #,##0.00_ ;_ &quot;₩&quot;* &quot;₩&quot;&quot;₩&quot;&quot;₩&quot;&quot;₩&quot;&quot;₩&quot;&quot;₩&quot;&quot;₩&quot;&quot;₩&quot;\-#,##0.00_ ;_ &quot;₩&quot;* &quot;-&quot;??_ ;_ @_ "/>
    <numFmt numFmtId="184" formatCode="#\ ##0.0\ \ ;\-##0.0\ \ ;#\ ##0.0\ \ ;@&quot;  &quot;"/>
    <numFmt numFmtId="185" formatCode="#\ ##0.00\ \ ;\-#\ ##0.00\ \ ;#\ ##0\ \ ;@&quot;  &quot;"/>
    <numFmt numFmtId="186" formatCode="###\ ##0.000\ \ ;\-###\ ##0.000\ \ ;#.00\ ##0\ \ ;@&quot;  &quot;"/>
    <numFmt numFmtId="187" formatCode="#,##0_ "/>
    <numFmt numFmtId="188" formatCode="#,##0.0_ "/>
    <numFmt numFmtId="189" formatCode="0.0_ "/>
    <numFmt numFmtId="190" formatCode="#,##0_);[Red]\(#,##0\)"/>
    <numFmt numFmtId="191" formatCode="#,##0.0_);[Red]\(#,##0.0\)"/>
    <numFmt numFmtId="192" formatCode="#,##0.000_ "/>
    <numFmt numFmtId="193" formatCode="_-* #,##0.0_-;\-* #,##0.0_-;_-* &quot;-&quot;_-;_-@_-"/>
    <numFmt numFmtId="194" formatCode="0_);[Red]\(0\)"/>
    <numFmt numFmtId="195" formatCode="0_ "/>
    <numFmt numFmtId="196" formatCode="0.0"/>
    <numFmt numFmtId="197" formatCode="0.0%"/>
    <numFmt numFmtId="198" formatCode="0.0_);[Red]\(0.0\)"/>
    <numFmt numFmtId="199" formatCode="_-* #,##0.0_-;\-* #,##0.0_-;_-* &quot;-&quot;?_-;_-@_-"/>
    <numFmt numFmtId="200" formatCode="mm&quot;월&quot;\ dd&quot;일&quot;"/>
    <numFmt numFmtId="201" formatCode="#,##0.00_ "/>
  </numFmts>
  <fonts count="8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나눔고딕"/>
      <family val="3"/>
      <charset val="129"/>
    </font>
    <font>
      <sz val="11"/>
      <color theme="1"/>
      <name val="돋움"/>
      <family val="3"/>
      <charset val="129"/>
    </font>
    <font>
      <b/>
      <sz val="11"/>
      <name val="나눔바른고딕"/>
      <family val="3"/>
      <charset val="129"/>
    </font>
    <font>
      <sz val="11"/>
      <name val="나눔바른고딕"/>
      <family val="3"/>
      <charset val="129"/>
    </font>
    <font>
      <u/>
      <sz val="11"/>
      <name val="나눔바른고딕"/>
      <family val="3"/>
      <charset val="129"/>
    </font>
    <font>
      <sz val="11"/>
      <color theme="1"/>
      <name val="나눔바른고딕"/>
      <family val="3"/>
      <charset val="129"/>
    </font>
    <font>
      <b/>
      <sz val="11"/>
      <color theme="1"/>
      <name val="나눔바른고딕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name val="돋움"/>
      <family val="3"/>
      <charset val="129"/>
    </font>
    <font>
      <sz val="10"/>
      <name val="MS Sans Serif"/>
      <family val="2"/>
    </font>
    <font>
      <sz val="7.5"/>
      <name val="굴림"/>
      <family val="3"/>
      <charset val="129"/>
    </font>
    <font>
      <b/>
      <sz val="10"/>
      <name val="Helv"/>
      <family val="2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2"/>
      <name val="바탕체"/>
      <family val="1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0"/>
      <color indexed="36"/>
      <name val="바탕"/>
      <family val="1"/>
      <charset val="129"/>
    </font>
    <font>
      <sz val="14"/>
      <name val="뼻뮝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color indexed="8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0"/>
      <color theme="1"/>
      <name val="나눔고딕"/>
      <family val="3"/>
      <charset val="129"/>
    </font>
    <font>
      <u/>
      <sz val="11"/>
      <color theme="1"/>
      <name val="나눔고딕 ExtraBold"/>
      <family val="3"/>
      <charset val="129"/>
    </font>
    <font>
      <b/>
      <sz val="9"/>
      <color theme="1"/>
      <name val="나눔고딕"/>
      <family val="3"/>
      <charset val="129"/>
    </font>
    <font>
      <sz val="11"/>
      <color theme="1"/>
      <name val="나눔고딕"/>
      <family val="3"/>
      <charset val="129"/>
    </font>
    <font>
      <b/>
      <sz val="10"/>
      <color theme="1"/>
      <name val="나눔고딕"/>
      <family val="3"/>
      <charset val="129"/>
    </font>
    <font>
      <sz val="9"/>
      <color theme="1"/>
      <name val="나눔고딕"/>
      <family val="3"/>
      <charset val="129"/>
    </font>
    <font>
      <sz val="10"/>
      <color rgb="FFFF0000"/>
      <name val="나눔고딕"/>
      <family val="3"/>
      <charset val="129"/>
    </font>
    <font>
      <b/>
      <sz val="10"/>
      <color rgb="FFFF0000"/>
      <name val="나눔고딕"/>
      <family val="3"/>
      <charset val="129"/>
    </font>
    <font>
      <b/>
      <vertAlign val="superscript"/>
      <sz val="10"/>
      <color theme="1"/>
      <name val="나눔고딕"/>
      <family val="3"/>
      <charset val="129"/>
    </font>
    <font>
      <b/>
      <sz val="10"/>
      <name val="나눔고딕"/>
      <family val="3"/>
      <charset val="129"/>
    </font>
    <font>
      <b/>
      <sz val="10"/>
      <color rgb="FF000000"/>
      <name val="나눔고딕"/>
      <family val="3"/>
      <charset val="129"/>
    </font>
    <font>
      <b/>
      <sz val="9"/>
      <color rgb="FF000000"/>
      <name val="나눔고딕"/>
      <family val="3"/>
      <charset val="129"/>
    </font>
    <font>
      <b/>
      <sz val="11"/>
      <color rgb="FF3F3F3F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3F3F3F"/>
      <name val="맑은 고딕"/>
      <family val="2"/>
      <charset val="129"/>
      <scheme val="minor"/>
    </font>
    <font>
      <b/>
      <sz val="10"/>
      <color rgb="FF3F3F3F"/>
      <name val="맑은 고딕"/>
      <family val="3"/>
      <charset val="129"/>
      <scheme val="minor"/>
    </font>
    <font>
      <b/>
      <sz val="11"/>
      <color rgb="FFFF0000"/>
      <name val="나눔고딕"/>
      <family val="3"/>
      <charset val="129"/>
    </font>
    <font>
      <sz val="9"/>
      <name val="나눔고딕"/>
      <family val="3"/>
      <charset val="129"/>
    </font>
    <font>
      <sz val="8"/>
      <name val="돋움"/>
      <family val="3"/>
      <charset val="129"/>
    </font>
    <font>
      <sz val="9"/>
      <color rgb="FFC00000"/>
      <name val="나눔고딕"/>
      <family val="3"/>
      <charset val="129"/>
    </font>
    <font>
      <sz val="10"/>
      <color rgb="FFC00000"/>
      <name val="나눔고딕"/>
      <family val="3"/>
      <charset val="129"/>
    </font>
    <font>
      <b/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rgb="FFFF0000"/>
      <name val="나눔고딕"/>
      <family val="3"/>
      <charset val="129"/>
    </font>
    <font>
      <sz val="11"/>
      <name val="나눔고딕"/>
      <family val="3"/>
      <charset val="129"/>
    </font>
    <font>
      <b/>
      <sz val="10"/>
      <color theme="1"/>
      <name val="MS Gothic"/>
      <family val="3"/>
      <charset val="128"/>
    </font>
    <font>
      <sz val="11"/>
      <color rgb="FFFF0000"/>
      <name val="나눔고딕"/>
      <family val="3"/>
      <charset val="129"/>
    </font>
    <font>
      <strike/>
      <sz val="10"/>
      <color rgb="FFFF0000"/>
      <name val="나눔고딕"/>
      <family val="3"/>
      <charset val="129"/>
    </font>
    <font>
      <b/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</font>
    <font>
      <sz val="10"/>
      <name val="나눔고딕"/>
      <family val="3"/>
      <charset val="129"/>
    </font>
    <font>
      <sz val="11"/>
      <color theme="1"/>
      <name val="맑은 고딕"/>
      <family val="2"/>
      <charset val="129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79BAF2"/>
        <bgColor indexed="64"/>
      </patternFill>
    </fill>
    <fill>
      <patternFill patternType="solid">
        <fgColor rgb="FFA4D083"/>
        <bgColor indexed="64"/>
      </patternFill>
    </fill>
    <fill>
      <patternFill patternType="solid">
        <fgColor rgb="FF54BEA6"/>
        <bgColor indexed="64"/>
      </patternFill>
    </fill>
    <fill>
      <patternFill patternType="solid">
        <fgColor rgb="FFFCD5B5"/>
        <bgColor indexed="64"/>
      </patternFill>
    </fill>
    <fill>
      <patternFill patternType="solid">
        <fgColor rgb="FFFAC0BF"/>
        <bgColor indexed="64"/>
      </patternFill>
    </fill>
    <fill>
      <patternFill patternType="solid">
        <fgColor rgb="FFBDE3F2"/>
        <bgColor indexed="64"/>
      </patternFill>
    </fill>
    <fill>
      <patternFill patternType="solid">
        <fgColor rgb="FFC4B2C4"/>
        <bgColor indexed="64"/>
      </patternFill>
    </fill>
    <fill>
      <patternFill patternType="solid">
        <fgColor rgb="FF94C6BE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rgb="FFF2F2F2"/>
        <bgColor indexed="64"/>
      </patternFill>
    </fill>
  </fills>
  <borders count="16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 style="thin">
        <color auto="1"/>
      </left>
      <right/>
      <top style="hair">
        <color theme="0"/>
      </top>
      <bottom style="hair">
        <color theme="0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/>
      <bottom/>
      <diagonal/>
    </border>
    <border>
      <left style="thin">
        <color rgb="FF3F3F3F"/>
      </left>
      <right style="hair">
        <color rgb="FF3F3F3F"/>
      </right>
      <top style="thin">
        <color rgb="FF3F3F3F"/>
      </top>
      <bottom style="hair">
        <color rgb="FF3F3F3F"/>
      </bottom>
      <diagonal/>
    </border>
    <border>
      <left style="hair">
        <color rgb="FF3F3F3F"/>
      </left>
      <right style="hair">
        <color rgb="FF3F3F3F"/>
      </right>
      <top style="thin">
        <color rgb="FF3F3F3F"/>
      </top>
      <bottom style="hair">
        <color rgb="FF3F3F3F"/>
      </bottom>
      <diagonal/>
    </border>
    <border>
      <left style="hair">
        <color rgb="FF3F3F3F"/>
      </left>
      <right style="thin">
        <color rgb="FF3F3F3F"/>
      </right>
      <top style="thin">
        <color rgb="FF3F3F3F"/>
      </top>
      <bottom style="hair">
        <color rgb="FF3F3F3F"/>
      </bottom>
      <diagonal/>
    </border>
    <border>
      <left style="hair">
        <color rgb="FF3F3F3F"/>
      </left>
      <right/>
      <top style="thin">
        <color rgb="FF3F3F3F"/>
      </top>
      <bottom style="hair">
        <color rgb="FF3F3F3F"/>
      </bottom>
      <diagonal/>
    </border>
    <border>
      <left/>
      <right style="thin">
        <color rgb="FF3F3F3F"/>
      </right>
      <top/>
      <bottom style="thin">
        <color auto="1"/>
      </bottom>
      <diagonal/>
    </border>
    <border>
      <left style="thin">
        <color rgb="FF3F3F3F"/>
      </left>
      <right style="hair">
        <color rgb="FF3F3F3F"/>
      </right>
      <top style="hair">
        <color rgb="FF3F3F3F"/>
      </top>
      <bottom style="hair">
        <color rgb="FF3F3F3F"/>
      </bottom>
      <diagonal/>
    </border>
    <border>
      <left style="hair">
        <color rgb="FF3F3F3F"/>
      </left>
      <right style="hair">
        <color rgb="FF3F3F3F"/>
      </right>
      <top style="hair">
        <color rgb="FF3F3F3F"/>
      </top>
      <bottom style="hair">
        <color rgb="FF3F3F3F"/>
      </bottom>
      <diagonal/>
    </border>
    <border>
      <left style="hair">
        <color rgb="FF3F3F3F"/>
      </left>
      <right style="thin">
        <color rgb="FF3F3F3F"/>
      </right>
      <top style="hair">
        <color rgb="FF3F3F3F"/>
      </top>
      <bottom style="hair">
        <color rgb="FF3F3F3F"/>
      </bottom>
      <diagonal/>
    </border>
    <border>
      <left style="hair">
        <color rgb="FF3F3F3F"/>
      </left>
      <right/>
      <top style="hair">
        <color rgb="FF3F3F3F"/>
      </top>
      <bottom style="hair">
        <color rgb="FF3F3F3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hair">
        <color rgb="FF3F3F3F"/>
      </right>
      <top style="hair">
        <color rgb="FF3F3F3F"/>
      </top>
      <bottom style="thin">
        <color rgb="FF3F3F3F"/>
      </bottom>
      <diagonal/>
    </border>
    <border>
      <left style="hair">
        <color rgb="FF3F3F3F"/>
      </left>
      <right style="hair">
        <color rgb="FF3F3F3F"/>
      </right>
      <top style="hair">
        <color rgb="FF3F3F3F"/>
      </top>
      <bottom style="thin">
        <color rgb="FF3F3F3F"/>
      </bottom>
      <diagonal/>
    </border>
    <border>
      <left style="hair">
        <color rgb="FF3F3F3F"/>
      </left>
      <right style="thin">
        <color rgb="FF3F3F3F"/>
      </right>
      <top style="hair">
        <color rgb="FF3F3F3F"/>
      </top>
      <bottom style="thin">
        <color rgb="FF3F3F3F"/>
      </bottom>
      <diagonal/>
    </border>
    <border>
      <left style="hair">
        <color rgb="FF3F3F3F"/>
      </left>
      <right/>
      <top style="hair">
        <color rgb="FF3F3F3F"/>
      </top>
      <bottom style="thin">
        <color rgb="FF3F3F3F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auto="1"/>
      </right>
      <top/>
      <bottom style="thin">
        <color theme="0"/>
      </bottom>
      <diagonal/>
    </border>
    <border>
      <left style="thin">
        <color auto="1"/>
      </left>
      <right style="thin">
        <color indexed="64"/>
      </right>
      <top/>
      <bottom style="thin">
        <color theme="0"/>
      </bottom>
      <diagonal/>
    </border>
    <border>
      <left/>
      <right style="hair">
        <color auto="1"/>
      </right>
      <top/>
      <bottom style="thin">
        <color theme="0"/>
      </bottom>
      <diagonal/>
    </border>
    <border>
      <left style="hair">
        <color auto="1"/>
      </left>
      <right style="hair">
        <color auto="1"/>
      </right>
      <top/>
      <bottom style="thin">
        <color theme="0"/>
      </bottom>
      <diagonal/>
    </border>
    <border>
      <left style="hair">
        <color auto="1"/>
      </left>
      <right/>
      <top/>
      <bottom style="thin">
        <color theme="0"/>
      </bottom>
      <diagonal/>
    </border>
    <border>
      <left style="thin">
        <color auto="1"/>
      </left>
      <right style="hair">
        <color auto="1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auto="1"/>
      </left>
      <right style="hair">
        <color auto="1"/>
      </right>
      <top style="thin">
        <color theme="0"/>
      </top>
      <bottom/>
      <diagonal/>
    </border>
    <border>
      <left/>
      <right style="hair">
        <color auto="1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theme="0"/>
      </bottom>
      <diagonal/>
    </border>
    <border>
      <left/>
      <right style="hair">
        <color auto="1"/>
      </right>
      <top style="hair">
        <color auto="1"/>
      </top>
      <bottom style="thin">
        <color theme="0"/>
      </bottom>
      <diagonal/>
    </border>
    <border>
      <left/>
      <right/>
      <top style="hair">
        <color auto="1"/>
      </top>
      <bottom style="thin">
        <color theme="0"/>
      </bottom>
      <diagonal/>
    </border>
    <border>
      <left style="thin">
        <color auto="1"/>
      </left>
      <right style="hair">
        <color auto="1"/>
      </right>
      <top style="thin">
        <color theme="0"/>
      </top>
      <bottom style="thin">
        <color auto="1"/>
      </bottom>
      <diagonal/>
    </border>
    <border>
      <left/>
      <right style="hair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theme="0"/>
      </top>
      <bottom/>
      <diagonal/>
    </border>
    <border>
      <left style="hair">
        <color auto="1"/>
      </left>
      <right/>
      <top style="thin">
        <color theme="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/>
      </bottom>
      <diagonal/>
    </border>
    <border>
      <left style="hair">
        <color auto="1"/>
      </left>
      <right/>
      <top style="hair">
        <color auto="1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theme="0"/>
      </top>
      <bottom style="thin">
        <color auto="1"/>
      </bottom>
      <diagonal/>
    </border>
    <border>
      <left style="hair">
        <color auto="1"/>
      </left>
      <right/>
      <top style="thin">
        <color theme="0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theme="0"/>
      </bottom>
      <diagonal/>
    </border>
    <border>
      <left style="hair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 style="thin">
        <color theme="1"/>
      </left>
      <right/>
      <top/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hair">
        <color auto="1"/>
      </right>
      <top/>
      <bottom/>
      <diagonal/>
    </border>
    <border>
      <left style="thin">
        <color theme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theme="0"/>
      </top>
      <bottom style="hair">
        <color theme="0"/>
      </bottom>
      <diagonal/>
    </border>
    <border>
      <left style="hair">
        <color auto="1"/>
      </left>
      <right/>
      <top style="hair">
        <color theme="0"/>
      </top>
      <bottom style="hair">
        <color theme="0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hair">
        <color theme="0"/>
      </bottom>
      <diagonal/>
    </border>
    <border>
      <left style="thin">
        <color auto="1"/>
      </left>
      <right/>
      <top style="hair">
        <color auto="1"/>
      </top>
      <bottom style="hair">
        <color theme="0"/>
      </bottom>
      <diagonal/>
    </border>
    <border>
      <left style="thin">
        <color auto="1"/>
      </left>
      <right/>
      <top style="hair">
        <color theme="0"/>
      </top>
      <bottom/>
      <diagonal/>
    </border>
    <border>
      <left style="thin">
        <color auto="1"/>
      </left>
      <right/>
      <top/>
      <bottom style="hair">
        <color theme="0"/>
      </bottom>
      <diagonal/>
    </border>
    <border>
      <left style="thin">
        <color auto="1"/>
      </left>
      <right/>
      <top style="hair">
        <color theme="0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theme="0"/>
      </bottom>
      <diagonal/>
    </border>
  </borders>
  <cellStyleXfs count="206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12" fillId="0" borderId="0"/>
    <xf numFmtId="0" fontId="12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6" fillId="0" borderId="0"/>
    <xf numFmtId="178" fontId="17" fillId="0" borderId="0">
      <alignment horizontal="right" vertical="center"/>
    </xf>
    <xf numFmtId="0" fontId="12" fillId="0" borderId="0"/>
    <xf numFmtId="0" fontId="18" fillId="0" borderId="0"/>
    <xf numFmtId="179" fontId="12" fillId="0" borderId="0" applyFont="0" applyFill="0" applyBorder="0" applyAlignment="0" applyProtection="0"/>
    <xf numFmtId="0" fontId="19" fillId="0" borderId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0" fontId="19" fillId="0" borderId="0"/>
    <xf numFmtId="183" fontId="19" fillId="0" borderId="0"/>
    <xf numFmtId="38" fontId="20" fillId="17" borderId="0" applyNumberFormat="0" applyBorder="0" applyAlignment="0" applyProtection="0"/>
    <xf numFmtId="0" fontId="21" fillId="0" borderId="0">
      <alignment horizontal="left"/>
    </xf>
    <xf numFmtId="0" fontId="22" fillId="0" borderId="3" applyNumberFormat="0" applyAlignment="0" applyProtection="0">
      <alignment horizontal="left" vertical="center"/>
    </xf>
    <xf numFmtId="0" fontId="22" fillId="0" borderId="1">
      <alignment horizontal="left" vertical="center"/>
    </xf>
    <xf numFmtId="10" fontId="20" fillId="17" borderId="2" applyNumberFormat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3" fillId="0" borderId="4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0"/>
    <xf numFmtId="0" fontId="12" fillId="0" borderId="0"/>
    <xf numFmtId="10" fontId="12" fillId="0" borderId="0" applyFont="0" applyFill="0" applyBorder="0" applyAlignment="0" applyProtection="0"/>
    <xf numFmtId="184" fontId="17" fillId="0" borderId="0">
      <alignment horizontal="right" vertical="center"/>
    </xf>
    <xf numFmtId="185" fontId="17" fillId="0" borderId="0">
      <alignment horizontal="right" vertical="center"/>
    </xf>
    <xf numFmtId="186" fontId="17" fillId="0" borderId="0">
      <alignment horizontal="right" vertical="center"/>
    </xf>
    <xf numFmtId="0" fontId="23" fillId="0" borderId="0"/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2" borderId="5" applyNumberFormat="0" applyAlignment="0" applyProtection="0">
      <alignment vertical="center"/>
    </xf>
    <xf numFmtId="0" fontId="26" fillId="22" borderId="5" applyNumberFormat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40" fontId="29" fillId="0" borderId="0" applyFont="0" applyFill="0" applyBorder="0" applyAlignment="0" applyProtection="0"/>
    <xf numFmtId="38" fontId="29" fillId="0" borderId="0" applyFont="0" applyFill="0" applyBorder="0" applyAlignment="0" applyProtection="0"/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5" borderId="7" applyNumberFormat="0" applyAlignment="0" applyProtection="0">
      <alignment vertical="center"/>
    </xf>
    <xf numFmtId="0" fontId="33" fillId="25" borderId="7" applyNumberFormat="0" applyAlignment="0" applyProtection="0">
      <alignment vertical="center"/>
    </xf>
    <xf numFmtId="178" fontId="17" fillId="0" borderId="0">
      <alignment horizontal="right" vertical="center"/>
    </xf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0" borderId="0"/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6" fillId="8" borderId="5" applyNumberFormat="0" applyAlignment="0" applyProtection="0">
      <alignment vertical="center"/>
    </xf>
    <xf numFmtId="0" fontId="36" fillId="8" borderId="5" applyNumberFormat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2" fillId="22" borderId="13" applyNumberFormat="0" applyAlignment="0" applyProtection="0">
      <alignment vertical="center"/>
    </xf>
    <xf numFmtId="0" fontId="42" fillId="22" borderId="13" applyNumberFormat="0" applyAlignment="0" applyProtection="0">
      <alignment vertical="center"/>
    </xf>
    <xf numFmtId="41" fontId="15" fillId="0" borderId="0" applyFont="0" applyFill="0" applyBorder="0" applyAlignment="0" applyProtection="0"/>
    <xf numFmtId="180" fontId="43" fillId="0" borderId="0" applyFont="0" applyFill="0" applyBorder="0" applyAlignment="0" applyProtection="0"/>
    <xf numFmtId="0" fontId="44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4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5" fillId="0" borderId="0"/>
    <xf numFmtId="0" fontId="6" fillId="0" borderId="0">
      <alignment vertical="center"/>
    </xf>
    <xf numFmtId="0" fontId="15" fillId="0" borderId="0"/>
    <xf numFmtId="0" fontId="15" fillId="0" borderId="0"/>
    <xf numFmtId="0" fontId="13" fillId="0" borderId="0">
      <alignment vertical="center"/>
    </xf>
    <xf numFmtId="0" fontId="15" fillId="0" borderId="0"/>
    <xf numFmtId="0" fontId="6" fillId="0" borderId="0">
      <alignment vertical="center"/>
    </xf>
    <xf numFmtId="0" fontId="6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>
      <alignment vertical="center"/>
    </xf>
    <xf numFmtId="0" fontId="15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3" fillId="0" borderId="0">
      <alignment vertical="center"/>
    </xf>
    <xf numFmtId="0" fontId="1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46" fillId="0" borderId="0">
      <alignment vertical="center"/>
    </xf>
    <xf numFmtId="0" fontId="15" fillId="0" borderId="0"/>
    <xf numFmtId="0" fontId="1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4" fillId="0" borderId="0">
      <alignment vertical="center"/>
    </xf>
    <xf numFmtId="0" fontId="15" fillId="0" borderId="0">
      <alignment vertical="center"/>
    </xf>
    <xf numFmtId="0" fontId="46" fillId="0" borderId="0">
      <alignment vertical="center"/>
    </xf>
    <xf numFmtId="0" fontId="44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>
      <alignment vertical="center"/>
    </xf>
    <xf numFmtId="0" fontId="62" fillId="36" borderId="80" applyNumberFormat="0" applyAlignment="0" applyProtection="0"/>
  </cellStyleXfs>
  <cellXfs count="1320">
    <xf numFmtId="0" fontId="0" fillId="0" borderId="0" xfId="0">
      <alignment vertical="center"/>
    </xf>
    <xf numFmtId="0" fontId="5" fillId="2" borderId="0" xfId="4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>
      <alignment vertical="center"/>
    </xf>
    <xf numFmtId="0" fontId="7" fillId="2" borderId="0" xfId="0" applyFont="1" applyFill="1" applyAlignment="1">
      <alignment horizontal="justify" vertical="center"/>
    </xf>
    <xf numFmtId="0" fontId="9" fillId="2" borderId="0" xfId="1" applyFont="1" applyFill="1">
      <alignment vertical="center"/>
    </xf>
    <xf numFmtId="0" fontId="3" fillId="2" borderId="0" xfId="1" applyFill="1">
      <alignment vertical="center"/>
    </xf>
    <xf numFmtId="0" fontId="10" fillId="2" borderId="0" xfId="0" applyFont="1" applyFill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Alignment="1">
      <alignment horizontal="justify" vertical="center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0" fontId="7" fillId="2" borderId="0" xfId="0" applyFont="1" applyFill="1" applyBorder="1" applyAlignment="1"/>
    <xf numFmtId="0" fontId="8" fillId="2" borderId="0" xfId="0" applyFont="1" applyFill="1" applyAlignment="1"/>
    <xf numFmtId="0" fontId="11" fillId="2" borderId="0" xfId="0" applyFont="1" applyFill="1" applyBorder="1" applyAlignment="1"/>
    <xf numFmtId="0" fontId="7" fillId="2" borderId="0" xfId="0" applyFont="1" applyFill="1" applyAlignment="1">
      <alignment horizontal="justify"/>
    </xf>
    <xf numFmtId="0" fontId="8" fillId="0" borderId="0" xfId="0" applyFont="1" applyFill="1" applyBorder="1">
      <alignment vertical="center"/>
    </xf>
    <xf numFmtId="0" fontId="49" fillId="26" borderId="0" xfId="0" applyFont="1" applyFill="1" applyBorder="1">
      <alignment vertical="center"/>
    </xf>
    <xf numFmtId="0" fontId="49" fillId="29" borderId="0" xfId="0" applyFont="1" applyFill="1">
      <alignment vertical="center"/>
    </xf>
    <xf numFmtId="0" fontId="49" fillId="28" borderId="0" xfId="0" applyFont="1" applyFill="1">
      <alignment vertical="center"/>
    </xf>
    <xf numFmtId="0" fontId="49" fillId="30" borderId="0" xfId="0" applyFont="1" applyFill="1">
      <alignment vertical="center"/>
    </xf>
    <xf numFmtId="0" fontId="49" fillId="32" borderId="0" xfId="0" applyFont="1" applyFill="1">
      <alignment vertical="center"/>
    </xf>
    <xf numFmtId="0" fontId="49" fillId="34" borderId="0" xfId="0" applyFont="1" applyFill="1">
      <alignment vertical="center"/>
    </xf>
    <xf numFmtId="0" fontId="49" fillId="27" borderId="0" xfId="0" applyFont="1" applyFill="1">
      <alignment vertical="center"/>
    </xf>
    <xf numFmtId="0" fontId="49" fillId="31" borderId="0" xfId="0" applyFont="1" applyFill="1">
      <alignment vertical="center"/>
    </xf>
    <xf numFmtId="0" fontId="49" fillId="33" borderId="0" xfId="0" applyFont="1" applyFill="1">
      <alignment vertical="center"/>
    </xf>
    <xf numFmtId="0" fontId="0" fillId="0" borderId="15" xfId="0" applyBorder="1">
      <alignment vertical="center"/>
    </xf>
    <xf numFmtId="0" fontId="50" fillId="2" borderId="0" xfId="2" applyFont="1" applyFill="1" applyBorder="1">
      <alignment vertical="center"/>
    </xf>
    <xf numFmtId="0" fontId="51" fillId="2" borderId="0" xfId="1" applyFont="1" applyFill="1" applyBorder="1">
      <alignment vertical="center"/>
    </xf>
    <xf numFmtId="0" fontId="50" fillId="2" borderId="0" xfId="2" applyFont="1" applyFill="1">
      <alignment vertical="center"/>
    </xf>
    <xf numFmtId="0" fontId="5" fillId="2" borderId="0" xfId="2" applyFont="1" applyFill="1" applyBorder="1" applyAlignment="1">
      <alignment vertical="center"/>
    </xf>
    <xf numFmtId="0" fontId="52" fillId="2" borderId="0" xfId="0" applyFont="1" applyFill="1" applyBorder="1" applyAlignment="1">
      <alignment horizontal="right" vertical="center"/>
    </xf>
    <xf numFmtId="0" fontId="53" fillId="2" borderId="0" xfId="0" applyFont="1" applyFill="1" applyBorder="1">
      <alignment vertical="center"/>
    </xf>
    <xf numFmtId="0" fontId="53" fillId="2" borderId="0" xfId="0" applyFont="1" applyFill="1">
      <alignment vertical="center"/>
    </xf>
    <xf numFmtId="0" fontId="54" fillId="35" borderId="21" xfId="0" applyFont="1" applyFill="1" applyBorder="1" applyAlignment="1">
      <alignment horizontal="center" vertical="center"/>
    </xf>
    <xf numFmtId="0" fontId="54" fillId="35" borderId="22" xfId="0" applyFont="1" applyFill="1" applyBorder="1" applyAlignment="1">
      <alignment horizontal="center" vertical="center" wrapText="1"/>
    </xf>
    <xf numFmtId="0" fontId="52" fillId="35" borderId="23" xfId="0" applyFont="1" applyFill="1" applyBorder="1" applyAlignment="1">
      <alignment horizontal="center" vertical="center" wrapText="1"/>
    </xf>
    <xf numFmtId="0" fontId="54" fillId="35" borderId="24" xfId="0" applyFont="1" applyFill="1" applyBorder="1" applyAlignment="1">
      <alignment horizontal="center" vertical="center" wrapText="1"/>
    </xf>
    <xf numFmtId="0" fontId="52" fillId="35" borderId="25" xfId="0" applyFont="1" applyFill="1" applyBorder="1" applyAlignment="1">
      <alignment horizontal="center" vertical="center" wrapText="1"/>
    </xf>
    <xf numFmtId="0" fontId="54" fillId="35" borderId="26" xfId="0" applyFont="1" applyFill="1" applyBorder="1" applyAlignment="1">
      <alignment horizontal="center" vertical="center"/>
    </xf>
    <xf numFmtId="0" fontId="54" fillId="2" borderId="27" xfId="0" applyFont="1" applyFill="1" applyBorder="1" applyAlignment="1">
      <alignment horizontal="center" vertical="center"/>
    </xf>
    <xf numFmtId="187" fontId="54" fillId="2" borderId="28" xfId="0" applyNumberFormat="1" applyFont="1" applyFill="1" applyBorder="1" applyAlignment="1">
      <alignment horizontal="right" vertical="center"/>
    </xf>
    <xf numFmtId="188" fontId="54" fillId="2" borderId="19" xfId="0" applyNumberFormat="1" applyFont="1" applyFill="1" applyBorder="1" applyAlignment="1">
      <alignment horizontal="right" vertical="center"/>
    </xf>
    <xf numFmtId="187" fontId="54" fillId="2" borderId="29" xfId="0" applyNumberFormat="1" applyFont="1" applyFill="1" applyBorder="1" applyAlignment="1">
      <alignment horizontal="right" vertical="center"/>
    </xf>
    <xf numFmtId="188" fontId="54" fillId="2" borderId="29" xfId="0" applyNumberFormat="1" applyFont="1" applyFill="1" applyBorder="1" applyAlignment="1">
      <alignment horizontal="right" vertical="center"/>
    </xf>
    <xf numFmtId="188" fontId="54" fillId="2" borderId="17" xfId="0" applyNumberFormat="1" applyFont="1" applyFill="1" applyBorder="1" applyAlignment="1">
      <alignment horizontal="right" vertical="center"/>
    </xf>
    <xf numFmtId="0" fontId="54" fillId="2" borderId="30" xfId="0" applyFont="1" applyFill="1" applyBorder="1" applyAlignment="1">
      <alignment horizontal="center" vertical="center"/>
    </xf>
    <xf numFmtId="187" fontId="54" fillId="2" borderId="31" xfId="0" applyNumberFormat="1" applyFont="1" applyFill="1" applyBorder="1" applyAlignment="1">
      <alignment horizontal="right" vertical="center"/>
    </xf>
    <xf numFmtId="188" fontId="54" fillId="2" borderId="32" xfId="0" applyNumberFormat="1" applyFont="1" applyFill="1" applyBorder="1" applyAlignment="1">
      <alignment horizontal="right" vertical="center"/>
    </xf>
    <xf numFmtId="187" fontId="54" fillId="2" borderId="33" xfId="0" applyNumberFormat="1" applyFont="1" applyFill="1" applyBorder="1" applyAlignment="1">
      <alignment horizontal="right" vertical="center"/>
    </xf>
    <xf numFmtId="188" fontId="54" fillId="2" borderId="33" xfId="0" applyNumberFormat="1" applyFont="1" applyFill="1" applyBorder="1" applyAlignment="1">
      <alignment horizontal="right" vertical="center"/>
    </xf>
    <xf numFmtId="188" fontId="54" fillId="2" borderId="18" xfId="0" applyNumberFormat="1" applyFont="1" applyFill="1" applyBorder="1" applyAlignment="1">
      <alignment horizontal="right" vertical="center"/>
    </xf>
    <xf numFmtId="0" fontId="54" fillId="2" borderId="34" xfId="0" applyFont="1" applyFill="1" applyBorder="1" applyAlignment="1">
      <alignment horizontal="center" vertical="center"/>
    </xf>
    <xf numFmtId="187" fontId="54" fillId="2" borderId="22" xfId="0" applyNumberFormat="1" applyFont="1" applyFill="1" applyBorder="1" applyAlignment="1">
      <alignment horizontal="right" vertical="center"/>
    </xf>
    <xf numFmtId="188" fontId="54" fillId="2" borderId="35" xfId="0" applyNumberFormat="1" applyFont="1" applyFill="1" applyBorder="1" applyAlignment="1">
      <alignment horizontal="right" vertical="center"/>
    </xf>
    <xf numFmtId="187" fontId="54" fillId="2" borderId="24" xfId="0" applyNumberFormat="1" applyFont="1" applyFill="1" applyBorder="1" applyAlignment="1">
      <alignment horizontal="right" vertical="center"/>
    </xf>
    <xf numFmtId="188" fontId="54" fillId="2" borderId="24" xfId="0" applyNumberFormat="1" applyFont="1" applyFill="1" applyBorder="1" applyAlignment="1">
      <alignment horizontal="right" vertical="center"/>
    </xf>
    <xf numFmtId="188" fontId="54" fillId="2" borderId="26" xfId="0" applyNumberFormat="1" applyFont="1" applyFill="1" applyBorder="1" applyAlignment="1">
      <alignment horizontal="right" vertical="center"/>
    </xf>
    <xf numFmtId="0" fontId="54" fillId="2" borderId="1" xfId="0" applyFont="1" applyFill="1" applyBorder="1" applyAlignment="1">
      <alignment horizontal="center" vertical="center"/>
    </xf>
    <xf numFmtId="187" fontId="54" fillId="2" borderId="1" xfId="0" applyNumberFormat="1" applyFont="1" applyFill="1" applyBorder="1" applyAlignment="1">
      <alignment horizontal="right" vertical="center"/>
    </xf>
    <xf numFmtId="188" fontId="54" fillId="2" borderId="1" xfId="0" applyNumberFormat="1" applyFont="1" applyFill="1" applyBorder="1" applyAlignment="1">
      <alignment horizontal="right" vertical="center"/>
    </xf>
    <xf numFmtId="0" fontId="54" fillId="35" borderId="22" xfId="0" applyFont="1" applyFill="1" applyBorder="1" applyAlignment="1">
      <alignment horizontal="center" vertical="center"/>
    </xf>
    <xf numFmtId="0" fontId="52" fillId="35" borderId="23" xfId="0" applyFont="1" applyFill="1" applyBorder="1" applyAlignment="1">
      <alignment horizontal="center" vertical="center"/>
    </xf>
    <xf numFmtId="0" fontId="54" fillId="35" borderId="24" xfId="0" applyFont="1" applyFill="1" applyBorder="1" applyAlignment="1">
      <alignment horizontal="center" vertical="center"/>
    </xf>
    <xf numFmtId="0" fontId="52" fillId="35" borderId="25" xfId="0" applyFont="1" applyFill="1" applyBorder="1" applyAlignment="1">
      <alignment horizontal="center" vertical="center"/>
    </xf>
    <xf numFmtId="0" fontId="55" fillId="2" borderId="0" xfId="3" applyFont="1" applyFill="1" applyBorder="1" applyAlignment="1">
      <alignment vertical="center"/>
    </xf>
    <xf numFmtId="189" fontId="54" fillId="2" borderId="0" xfId="0" applyNumberFormat="1" applyFont="1" applyFill="1" applyBorder="1" applyAlignment="1">
      <alignment horizontal="center" vertical="center"/>
    </xf>
    <xf numFmtId="0" fontId="55" fillId="2" borderId="0" xfId="3" applyFont="1" applyFill="1" applyBorder="1" applyAlignment="1">
      <alignment vertical="top"/>
    </xf>
    <xf numFmtId="0" fontId="55" fillId="2" borderId="0" xfId="2" applyFont="1" applyFill="1">
      <alignment vertical="center"/>
    </xf>
    <xf numFmtId="0" fontId="53" fillId="2" borderId="0" xfId="0" applyFont="1" applyFill="1" applyBorder="1" applyAlignment="1">
      <alignment vertical="center"/>
    </xf>
    <xf numFmtId="0" fontId="54" fillId="2" borderId="27" xfId="0" applyFont="1" applyFill="1" applyBorder="1" applyAlignment="1">
      <alignment horizontal="center" vertical="center"/>
    </xf>
    <xf numFmtId="187" fontId="50" fillId="2" borderId="0" xfId="2" applyNumberFormat="1" applyFont="1" applyFill="1">
      <alignment vertical="center"/>
    </xf>
    <xf numFmtId="188" fontId="53" fillId="2" borderId="0" xfId="0" applyNumberFormat="1" applyFont="1" applyFill="1">
      <alignment vertical="center"/>
    </xf>
    <xf numFmtId="187" fontId="54" fillId="2" borderId="38" xfId="0" applyNumberFormat="1" applyFont="1" applyFill="1" applyBorder="1" applyAlignment="1">
      <alignment horizontal="right" vertical="center"/>
    </xf>
    <xf numFmtId="188" fontId="54" fillId="2" borderId="23" xfId="0" applyNumberFormat="1" applyFont="1" applyFill="1" applyBorder="1" applyAlignment="1">
      <alignment horizontal="right" vertical="center"/>
    </xf>
    <xf numFmtId="187" fontId="54" fillId="2" borderId="25" xfId="0" applyNumberFormat="1" applyFont="1" applyFill="1" applyBorder="1" applyAlignment="1">
      <alignment horizontal="right" vertical="center"/>
    </xf>
    <xf numFmtId="188" fontId="54" fillId="2" borderId="25" xfId="0" applyNumberFormat="1" applyFont="1" applyFill="1" applyBorder="1" applyAlignment="1">
      <alignment horizontal="right" vertical="center"/>
    </xf>
    <xf numFmtId="188" fontId="54" fillId="2" borderId="39" xfId="0" applyNumberFormat="1" applyFont="1" applyFill="1" applyBorder="1" applyAlignment="1">
      <alignment horizontal="right" vertical="center"/>
    </xf>
    <xf numFmtId="187" fontId="54" fillId="2" borderId="43" xfId="0" applyNumberFormat="1" applyFont="1" applyFill="1" applyBorder="1" applyAlignment="1">
      <alignment horizontal="right" vertical="center"/>
    </xf>
    <xf numFmtId="188" fontId="54" fillId="2" borderId="41" xfId="0" applyNumberFormat="1" applyFont="1" applyFill="1" applyBorder="1" applyAlignment="1">
      <alignment horizontal="right" vertical="center"/>
    </xf>
    <xf numFmtId="187" fontId="54" fillId="2" borderId="44" xfId="0" applyNumberFormat="1" applyFont="1" applyFill="1" applyBorder="1" applyAlignment="1">
      <alignment horizontal="right" vertical="center"/>
    </xf>
    <xf numFmtId="188" fontId="54" fillId="2" borderId="44" xfId="0" applyNumberFormat="1" applyFont="1" applyFill="1" applyBorder="1" applyAlignment="1">
      <alignment horizontal="right" vertical="center"/>
    </xf>
    <xf numFmtId="188" fontId="54" fillId="2" borderId="45" xfId="0" applyNumberFormat="1" applyFont="1" applyFill="1" applyBorder="1" applyAlignment="1">
      <alignment horizontal="right" vertical="center"/>
    </xf>
    <xf numFmtId="0" fontId="54" fillId="2" borderId="30" xfId="0" applyFont="1" applyFill="1" applyBorder="1" applyAlignment="1">
      <alignment horizontal="center" vertical="center"/>
    </xf>
    <xf numFmtId="0" fontId="54" fillId="2" borderId="34" xfId="0" applyFont="1" applyFill="1" applyBorder="1" applyAlignment="1">
      <alignment horizontal="center" vertical="center"/>
    </xf>
    <xf numFmtId="187" fontId="54" fillId="2" borderId="48" xfId="0" applyNumberFormat="1" applyFont="1" applyFill="1" applyBorder="1" applyAlignment="1">
      <alignment horizontal="right" vertical="center"/>
    </xf>
    <xf numFmtId="188" fontId="54" fillId="2" borderId="49" xfId="0" applyNumberFormat="1" applyFont="1" applyFill="1" applyBorder="1" applyAlignment="1">
      <alignment horizontal="right" vertical="center"/>
    </xf>
    <xf numFmtId="187" fontId="54" fillId="2" borderId="50" xfId="0" applyNumberFormat="1" applyFont="1" applyFill="1" applyBorder="1" applyAlignment="1">
      <alignment horizontal="right" vertical="center"/>
    </xf>
    <xf numFmtId="188" fontId="54" fillId="2" borderId="50" xfId="0" applyNumberFormat="1" applyFont="1" applyFill="1" applyBorder="1" applyAlignment="1">
      <alignment horizontal="right" vertical="center"/>
    </xf>
    <xf numFmtId="188" fontId="54" fillId="2" borderId="51" xfId="0" applyNumberFormat="1" applyFont="1" applyFill="1" applyBorder="1" applyAlignment="1">
      <alignment horizontal="right" vertical="center"/>
    </xf>
    <xf numFmtId="0" fontId="54" fillId="2" borderId="0" xfId="0" applyFont="1" applyFill="1" applyBorder="1" applyAlignment="1">
      <alignment horizontal="center" vertical="center"/>
    </xf>
    <xf numFmtId="187" fontId="54" fillId="2" borderId="21" xfId="0" applyNumberFormat="1" applyFont="1" applyFill="1" applyBorder="1" applyAlignment="1">
      <alignment horizontal="right" vertical="center"/>
    </xf>
    <xf numFmtId="188" fontId="54" fillId="2" borderId="21" xfId="0" applyNumberFormat="1" applyFont="1" applyFill="1" applyBorder="1" applyAlignment="1">
      <alignment horizontal="right" vertical="center"/>
    </xf>
    <xf numFmtId="187" fontId="54" fillId="2" borderId="0" xfId="0" applyNumberFormat="1" applyFont="1" applyFill="1" applyBorder="1" applyAlignment="1">
      <alignment horizontal="right" vertical="center"/>
    </xf>
    <xf numFmtId="188" fontId="54" fillId="2" borderId="0" xfId="0" applyNumberFormat="1" applyFont="1" applyFill="1" applyBorder="1" applyAlignment="1">
      <alignment horizontal="right" vertical="center"/>
    </xf>
    <xf numFmtId="188" fontId="54" fillId="2" borderId="16" xfId="0" applyNumberFormat="1" applyFont="1" applyFill="1" applyBorder="1" applyAlignment="1">
      <alignment horizontal="right" vertical="center"/>
    </xf>
    <xf numFmtId="188" fontId="54" fillId="2" borderId="20" xfId="0" applyNumberFormat="1" applyFont="1" applyFill="1" applyBorder="1" applyAlignment="1">
      <alignment horizontal="right" vertical="center"/>
    </xf>
    <xf numFmtId="187" fontId="54" fillId="2" borderId="20" xfId="0" applyNumberFormat="1" applyFont="1" applyFill="1" applyBorder="1" applyAlignment="1">
      <alignment horizontal="right" vertical="center"/>
    </xf>
    <xf numFmtId="188" fontId="54" fillId="2" borderId="52" xfId="0" applyNumberFormat="1" applyFont="1" applyFill="1" applyBorder="1" applyAlignment="1">
      <alignment horizontal="right" vertical="center"/>
    </xf>
    <xf numFmtId="188" fontId="54" fillId="2" borderId="53" xfId="0" applyNumberFormat="1" applyFont="1" applyFill="1" applyBorder="1" applyAlignment="1">
      <alignment horizontal="right" vertical="center"/>
    </xf>
    <xf numFmtId="188" fontId="54" fillId="2" borderId="36" xfId="0" applyNumberFormat="1" applyFont="1" applyFill="1" applyBorder="1" applyAlignment="1">
      <alignment horizontal="right" vertical="center"/>
    </xf>
    <xf numFmtId="187" fontId="54" fillId="2" borderId="36" xfId="0" applyNumberFormat="1" applyFont="1" applyFill="1" applyBorder="1" applyAlignment="1">
      <alignment horizontal="right" vertical="center"/>
    </xf>
    <xf numFmtId="188" fontId="54" fillId="2" borderId="54" xfId="0" applyNumberFormat="1" applyFont="1" applyFill="1" applyBorder="1" applyAlignment="1">
      <alignment horizontal="right" vertical="center"/>
    </xf>
    <xf numFmtId="188" fontId="54" fillId="2" borderId="55" xfId="0" applyNumberFormat="1" applyFont="1" applyFill="1" applyBorder="1" applyAlignment="1">
      <alignment horizontal="right" vertical="center"/>
    </xf>
    <xf numFmtId="188" fontId="54" fillId="2" borderId="40" xfId="0" applyNumberFormat="1" applyFont="1" applyFill="1" applyBorder="1" applyAlignment="1">
      <alignment horizontal="right" vertical="center"/>
    </xf>
    <xf numFmtId="187" fontId="54" fillId="2" borderId="40" xfId="0" applyNumberFormat="1" applyFont="1" applyFill="1" applyBorder="1" applyAlignment="1">
      <alignment horizontal="right" vertical="center"/>
    </xf>
    <xf numFmtId="188" fontId="54" fillId="2" borderId="56" xfId="0" applyNumberFormat="1" applyFont="1" applyFill="1" applyBorder="1" applyAlignment="1">
      <alignment horizontal="right" vertical="center"/>
    </xf>
    <xf numFmtId="0" fontId="54" fillId="2" borderId="0" xfId="0" applyFont="1" applyFill="1" applyBorder="1" applyAlignment="1">
      <alignment horizontal="center" vertical="center"/>
    </xf>
    <xf numFmtId="188" fontId="54" fillId="2" borderId="46" xfId="0" applyNumberFormat="1" applyFont="1" applyFill="1" applyBorder="1" applyAlignment="1">
      <alignment horizontal="right" vertical="center"/>
    </xf>
    <xf numFmtId="187" fontId="54" fillId="2" borderId="46" xfId="0" applyNumberFormat="1" applyFont="1" applyFill="1" applyBorder="1" applyAlignment="1">
      <alignment horizontal="right" vertical="center"/>
    </xf>
    <xf numFmtId="188" fontId="54" fillId="2" borderId="57" xfId="0" applyNumberFormat="1" applyFont="1" applyFill="1" applyBorder="1" applyAlignment="1">
      <alignment horizontal="right" vertical="center"/>
    </xf>
    <xf numFmtId="188" fontId="54" fillId="2" borderId="47" xfId="0" applyNumberFormat="1" applyFont="1" applyFill="1" applyBorder="1" applyAlignment="1">
      <alignment horizontal="right" vertical="center"/>
    </xf>
    <xf numFmtId="187" fontId="54" fillId="2" borderId="47" xfId="0" applyNumberFormat="1" applyFont="1" applyFill="1" applyBorder="1" applyAlignment="1">
      <alignment horizontal="right" vertical="center"/>
    </xf>
    <xf numFmtId="188" fontId="54" fillId="2" borderId="58" xfId="0" applyNumberFormat="1" applyFont="1" applyFill="1" applyBorder="1" applyAlignment="1">
      <alignment horizontal="right" vertical="center"/>
    </xf>
    <xf numFmtId="189" fontId="50" fillId="2" borderId="0" xfId="2" applyNumberFormat="1" applyFont="1" applyFill="1">
      <alignment vertical="center"/>
    </xf>
    <xf numFmtId="0" fontId="56" fillId="2" borderId="0" xfId="2" applyFont="1" applyFill="1">
      <alignment vertical="center"/>
    </xf>
    <xf numFmtId="190" fontId="54" fillId="2" borderId="28" xfId="0" applyNumberFormat="1" applyFont="1" applyFill="1" applyBorder="1" applyAlignment="1">
      <alignment horizontal="right" vertical="center"/>
    </xf>
    <xf numFmtId="191" fontId="54" fillId="2" borderId="19" xfId="0" applyNumberFormat="1" applyFont="1" applyFill="1" applyBorder="1" applyAlignment="1">
      <alignment horizontal="right" vertical="center"/>
    </xf>
    <xf numFmtId="190" fontId="54" fillId="2" borderId="29" xfId="0" applyNumberFormat="1" applyFont="1" applyFill="1" applyBorder="1" applyAlignment="1">
      <alignment horizontal="right" vertical="center"/>
    </xf>
    <xf numFmtId="191" fontId="54" fillId="2" borderId="29" xfId="0" applyNumberFormat="1" applyFont="1" applyFill="1" applyBorder="1" applyAlignment="1">
      <alignment horizontal="right" vertical="center"/>
    </xf>
    <xf numFmtId="190" fontId="54" fillId="2" borderId="38" xfId="0" applyNumberFormat="1" applyFont="1" applyFill="1" applyBorder="1" applyAlignment="1">
      <alignment horizontal="right" vertical="center"/>
    </xf>
    <xf numFmtId="191" fontId="54" fillId="2" borderId="23" xfId="0" applyNumberFormat="1" applyFont="1" applyFill="1" applyBorder="1" applyAlignment="1">
      <alignment horizontal="right" vertical="center"/>
    </xf>
    <xf numFmtId="190" fontId="54" fillId="2" borderId="25" xfId="0" applyNumberFormat="1" applyFont="1" applyFill="1" applyBorder="1" applyAlignment="1">
      <alignment horizontal="right" vertical="center"/>
    </xf>
    <xf numFmtId="191" fontId="54" fillId="2" borderId="25" xfId="0" applyNumberFormat="1" applyFont="1" applyFill="1" applyBorder="1" applyAlignment="1">
      <alignment horizontal="right" vertical="center"/>
    </xf>
    <xf numFmtId="190" fontId="54" fillId="2" borderId="43" xfId="0" applyNumberFormat="1" applyFont="1" applyFill="1" applyBorder="1" applyAlignment="1">
      <alignment horizontal="right" vertical="center"/>
    </xf>
    <xf numFmtId="191" fontId="54" fillId="2" borderId="41" xfId="0" applyNumberFormat="1" applyFont="1" applyFill="1" applyBorder="1" applyAlignment="1">
      <alignment horizontal="right" vertical="center"/>
    </xf>
    <xf numFmtId="190" fontId="54" fillId="2" borderId="44" xfId="0" applyNumberFormat="1" applyFont="1" applyFill="1" applyBorder="1" applyAlignment="1">
      <alignment horizontal="right" vertical="center"/>
    </xf>
    <xf numFmtId="191" fontId="54" fillId="2" borderId="44" xfId="0" applyNumberFormat="1" applyFont="1" applyFill="1" applyBorder="1" applyAlignment="1">
      <alignment horizontal="right" vertical="center"/>
    </xf>
    <xf numFmtId="190" fontId="54" fillId="0" borderId="38" xfId="0" applyNumberFormat="1" applyFont="1" applyFill="1" applyBorder="1" applyAlignment="1">
      <alignment horizontal="right" vertical="center"/>
    </xf>
    <xf numFmtId="191" fontId="54" fillId="0" borderId="23" xfId="0" applyNumberFormat="1" applyFont="1" applyFill="1" applyBorder="1" applyAlignment="1">
      <alignment horizontal="right" vertical="center"/>
    </xf>
    <xf numFmtId="190" fontId="54" fillId="0" borderId="25" xfId="0" applyNumberFormat="1" applyFont="1" applyFill="1" applyBorder="1" applyAlignment="1">
      <alignment horizontal="right" vertical="center"/>
    </xf>
    <xf numFmtId="191" fontId="54" fillId="0" borderId="25" xfId="0" applyNumberFormat="1" applyFont="1" applyFill="1" applyBorder="1" applyAlignment="1">
      <alignment horizontal="right" vertical="center"/>
    </xf>
    <xf numFmtId="190" fontId="54" fillId="2" borderId="31" xfId="0" applyNumberFormat="1" applyFont="1" applyFill="1" applyBorder="1" applyAlignment="1">
      <alignment horizontal="right" vertical="center"/>
    </xf>
    <xf numFmtId="191" fontId="54" fillId="2" borderId="32" xfId="0" applyNumberFormat="1" applyFont="1" applyFill="1" applyBorder="1" applyAlignment="1">
      <alignment horizontal="right" vertical="center"/>
    </xf>
    <xf numFmtId="190" fontId="54" fillId="2" borderId="33" xfId="0" applyNumberFormat="1" applyFont="1" applyFill="1" applyBorder="1" applyAlignment="1">
      <alignment horizontal="right" vertical="center"/>
    </xf>
    <xf numFmtId="191" fontId="54" fillId="2" borderId="33" xfId="0" applyNumberFormat="1" applyFont="1" applyFill="1" applyBorder="1" applyAlignment="1">
      <alignment horizontal="right" vertical="center"/>
    </xf>
    <xf numFmtId="190" fontId="54" fillId="2" borderId="48" xfId="0" applyNumberFormat="1" applyFont="1" applyFill="1" applyBorder="1" applyAlignment="1">
      <alignment horizontal="right" vertical="center"/>
    </xf>
    <xf numFmtId="191" fontId="54" fillId="2" borderId="49" xfId="0" applyNumberFormat="1" applyFont="1" applyFill="1" applyBorder="1" applyAlignment="1">
      <alignment horizontal="right" vertical="center"/>
    </xf>
    <xf numFmtId="190" fontId="54" fillId="2" borderId="50" xfId="0" applyNumberFormat="1" applyFont="1" applyFill="1" applyBorder="1" applyAlignment="1">
      <alignment horizontal="right" vertical="center"/>
    </xf>
    <xf numFmtId="191" fontId="54" fillId="2" borderId="50" xfId="0" applyNumberFormat="1" applyFont="1" applyFill="1" applyBorder="1" applyAlignment="1">
      <alignment horizontal="right" vertical="center"/>
    </xf>
    <xf numFmtId="190" fontId="54" fillId="2" borderId="21" xfId="0" applyNumberFormat="1" applyFont="1" applyFill="1" applyBorder="1" applyAlignment="1">
      <alignment horizontal="right" vertical="center"/>
    </xf>
    <xf numFmtId="191" fontId="54" fillId="2" borderId="21" xfId="0" applyNumberFormat="1" applyFont="1" applyFill="1" applyBorder="1" applyAlignment="1">
      <alignment horizontal="right" vertical="center"/>
    </xf>
    <xf numFmtId="191" fontId="54" fillId="2" borderId="20" xfId="0" applyNumberFormat="1" applyFont="1" applyFill="1" applyBorder="1" applyAlignment="1">
      <alignment horizontal="right" vertical="center"/>
    </xf>
    <xf numFmtId="190" fontId="54" fillId="2" borderId="20" xfId="0" applyNumberFormat="1" applyFont="1" applyFill="1" applyBorder="1" applyAlignment="1">
      <alignment horizontal="right" vertical="center"/>
    </xf>
    <xf numFmtId="191" fontId="54" fillId="2" borderId="36" xfId="0" applyNumberFormat="1" applyFont="1" applyFill="1" applyBorder="1" applyAlignment="1">
      <alignment horizontal="right" vertical="center"/>
    </xf>
    <xf numFmtId="190" fontId="54" fillId="2" borderId="36" xfId="0" applyNumberFormat="1" applyFont="1" applyFill="1" applyBorder="1" applyAlignment="1">
      <alignment horizontal="right" vertical="center"/>
    </xf>
    <xf numFmtId="191" fontId="54" fillId="2" borderId="40" xfId="0" applyNumberFormat="1" applyFont="1" applyFill="1" applyBorder="1" applyAlignment="1">
      <alignment horizontal="right" vertical="center"/>
    </xf>
    <xf numFmtId="190" fontId="54" fillId="2" borderId="40" xfId="0" applyNumberFormat="1" applyFont="1" applyFill="1" applyBorder="1" applyAlignment="1">
      <alignment horizontal="right" vertical="center"/>
    </xf>
    <xf numFmtId="191" fontId="54" fillId="2" borderId="46" xfId="0" applyNumberFormat="1" applyFont="1" applyFill="1" applyBorder="1" applyAlignment="1">
      <alignment horizontal="right" vertical="center"/>
    </xf>
    <xf numFmtId="190" fontId="54" fillId="2" borderId="46" xfId="0" applyNumberFormat="1" applyFont="1" applyFill="1" applyBorder="1" applyAlignment="1">
      <alignment horizontal="right" vertical="center"/>
    </xf>
    <xf numFmtId="190" fontId="54" fillId="2" borderId="22" xfId="0" applyNumberFormat="1" applyFont="1" applyFill="1" applyBorder="1" applyAlignment="1">
      <alignment horizontal="right" vertical="center"/>
    </xf>
    <xf numFmtId="191" fontId="54" fillId="2" borderId="47" xfId="0" applyNumberFormat="1" applyFont="1" applyFill="1" applyBorder="1" applyAlignment="1">
      <alignment horizontal="right" vertical="center"/>
    </xf>
    <xf numFmtId="190" fontId="54" fillId="2" borderId="47" xfId="0" applyNumberFormat="1" applyFont="1" applyFill="1" applyBorder="1" applyAlignment="1">
      <alignment horizontal="right" vertical="center"/>
    </xf>
    <xf numFmtId="191" fontId="54" fillId="2" borderId="35" xfId="0" applyNumberFormat="1" applyFont="1" applyFill="1" applyBorder="1" applyAlignment="1">
      <alignment horizontal="right" vertical="center"/>
    </xf>
    <xf numFmtId="192" fontId="50" fillId="2" borderId="0" xfId="2" applyNumberFormat="1" applyFont="1" applyFill="1">
      <alignment vertical="center"/>
    </xf>
    <xf numFmtId="188" fontId="50" fillId="2" borderId="0" xfId="2" applyNumberFormat="1" applyFont="1" applyFill="1">
      <alignment vertical="center"/>
    </xf>
    <xf numFmtId="187" fontId="54" fillId="0" borderId="38" xfId="0" applyNumberFormat="1" applyFont="1" applyFill="1" applyBorder="1" applyAlignment="1">
      <alignment horizontal="right" vertical="center"/>
    </xf>
    <xf numFmtId="188" fontId="54" fillId="0" borderId="23" xfId="0" applyNumberFormat="1" applyFont="1" applyFill="1" applyBorder="1" applyAlignment="1">
      <alignment horizontal="right" vertical="center"/>
    </xf>
    <xf numFmtId="187" fontId="54" fillId="0" borderId="25" xfId="0" applyNumberFormat="1" applyFont="1" applyFill="1" applyBorder="1" applyAlignment="1">
      <alignment horizontal="right" vertical="center"/>
    </xf>
    <xf numFmtId="188" fontId="54" fillId="0" borderId="25" xfId="0" applyNumberFormat="1" applyFont="1" applyFill="1" applyBorder="1" applyAlignment="1">
      <alignment horizontal="right" vertical="center"/>
    </xf>
    <xf numFmtId="0" fontId="54" fillId="35" borderId="16" xfId="0" applyFont="1" applyFill="1" applyBorder="1" applyAlignment="1">
      <alignment horizontal="center" vertical="center"/>
    </xf>
    <xf numFmtId="187" fontId="54" fillId="2" borderId="17" xfId="0" applyNumberFormat="1" applyFont="1" applyFill="1" applyBorder="1" applyAlignment="1">
      <alignment vertical="center"/>
    </xf>
    <xf numFmtId="187" fontId="54" fillId="2" borderId="17" xfId="0" applyNumberFormat="1" applyFont="1" applyFill="1" applyBorder="1" applyAlignment="1">
      <alignment horizontal="right" vertical="center"/>
    </xf>
    <xf numFmtId="187" fontId="54" fillId="2" borderId="19" xfId="0" applyNumberFormat="1" applyFont="1" applyFill="1" applyBorder="1" applyAlignment="1">
      <alignment horizontal="right" vertical="center"/>
    </xf>
    <xf numFmtId="187" fontId="54" fillId="2" borderId="16" xfId="0" applyNumberFormat="1" applyFont="1" applyFill="1" applyBorder="1" applyAlignment="1">
      <alignment horizontal="right" vertical="center"/>
    </xf>
    <xf numFmtId="0" fontId="54" fillId="2" borderId="54" xfId="0" applyFont="1" applyFill="1" applyBorder="1" applyAlignment="1">
      <alignment horizontal="center" vertical="center"/>
    </xf>
    <xf numFmtId="187" fontId="54" fillId="2" borderId="30" xfId="0" applyNumberFormat="1" applyFont="1" applyFill="1" applyBorder="1" applyAlignment="1">
      <alignment vertical="center"/>
    </xf>
    <xf numFmtId="187" fontId="54" fillId="2" borderId="18" xfId="0" applyNumberFormat="1" applyFont="1" applyFill="1" applyBorder="1" applyAlignment="1">
      <alignment horizontal="right" vertical="center"/>
    </xf>
    <xf numFmtId="187" fontId="54" fillId="2" borderId="32" xfId="0" applyNumberFormat="1" applyFont="1" applyFill="1" applyBorder="1" applyAlignment="1">
      <alignment horizontal="right" vertical="center"/>
    </xf>
    <xf numFmtId="0" fontId="54" fillId="2" borderId="57" xfId="0" applyFont="1" applyFill="1" applyBorder="1" applyAlignment="1">
      <alignment horizontal="center" vertical="center"/>
    </xf>
    <xf numFmtId="0" fontId="54" fillId="2" borderId="58" xfId="0" applyFont="1" applyFill="1" applyBorder="1" applyAlignment="1">
      <alignment horizontal="center" vertical="center"/>
    </xf>
    <xf numFmtId="187" fontId="54" fillId="2" borderId="34" xfId="0" applyNumberFormat="1" applyFont="1" applyFill="1" applyBorder="1" applyAlignment="1">
      <alignment vertical="center"/>
    </xf>
    <xf numFmtId="187" fontId="54" fillId="2" borderId="26" xfId="0" applyNumberFormat="1" applyFont="1" applyFill="1" applyBorder="1" applyAlignment="1">
      <alignment horizontal="right" vertical="center"/>
    </xf>
    <xf numFmtId="187" fontId="54" fillId="2" borderId="35" xfId="0" applyNumberFormat="1" applyFont="1" applyFill="1" applyBorder="1" applyAlignment="1">
      <alignment horizontal="right" vertical="center"/>
    </xf>
    <xf numFmtId="3" fontId="54" fillId="2" borderId="0" xfId="0" applyNumberFormat="1" applyFont="1" applyFill="1" applyBorder="1" applyAlignment="1">
      <alignment horizontal="right" vertical="center"/>
    </xf>
    <xf numFmtId="189" fontId="54" fillId="2" borderId="17" xfId="0" applyNumberFormat="1" applyFont="1" applyFill="1" applyBorder="1" applyAlignment="1">
      <alignment vertical="center"/>
    </xf>
    <xf numFmtId="189" fontId="54" fillId="2" borderId="19" xfId="0" applyNumberFormat="1" applyFont="1" applyFill="1" applyBorder="1" applyAlignment="1">
      <alignment vertical="center"/>
    </xf>
    <xf numFmtId="189" fontId="54" fillId="2" borderId="29" xfId="0" applyNumberFormat="1" applyFont="1" applyFill="1" applyBorder="1" applyAlignment="1">
      <alignment vertical="center"/>
    </xf>
    <xf numFmtId="189" fontId="54" fillId="2" borderId="16" xfId="0" applyNumberFormat="1" applyFont="1" applyFill="1" applyBorder="1" applyAlignment="1">
      <alignment vertical="center"/>
    </xf>
    <xf numFmtId="189" fontId="54" fillId="2" borderId="30" xfId="0" applyNumberFormat="1" applyFont="1" applyFill="1" applyBorder="1" applyAlignment="1">
      <alignment vertical="center"/>
    </xf>
    <xf numFmtId="189" fontId="54" fillId="2" borderId="18" xfId="0" applyNumberFormat="1" applyFont="1" applyFill="1" applyBorder="1" applyAlignment="1">
      <alignment vertical="center"/>
    </xf>
    <xf numFmtId="189" fontId="54" fillId="2" borderId="32" xfId="0" applyNumberFormat="1" applyFont="1" applyFill="1" applyBorder="1" applyAlignment="1">
      <alignment vertical="center"/>
    </xf>
    <xf numFmtId="189" fontId="54" fillId="2" borderId="33" xfId="0" applyNumberFormat="1" applyFont="1" applyFill="1" applyBorder="1" applyAlignment="1">
      <alignment vertical="center"/>
    </xf>
    <xf numFmtId="189" fontId="54" fillId="2" borderId="0" xfId="0" applyNumberFormat="1" applyFont="1" applyFill="1" applyBorder="1" applyAlignment="1">
      <alignment vertical="center"/>
    </xf>
    <xf numFmtId="189" fontId="54" fillId="2" borderId="34" xfId="0" applyNumberFormat="1" applyFont="1" applyFill="1" applyBorder="1" applyAlignment="1">
      <alignment vertical="center"/>
    </xf>
    <xf numFmtId="189" fontId="54" fillId="2" borderId="26" xfId="0" applyNumberFormat="1" applyFont="1" applyFill="1" applyBorder="1" applyAlignment="1">
      <alignment vertical="center"/>
    </xf>
    <xf numFmtId="189" fontId="54" fillId="2" borderId="35" xfId="0" applyNumberFormat="1" applyFont="1" applyFill="1" applyBorder="1" applyAlignment="1">
      <alignment vertical="center"/>
    </xf>
    <xf numFmtId="189" fontId="54" fillId="2" borderId="24" xfId="0" applyNumberFormat="1" applyFont="1" applyFill="1" applyBorder="1" applyAlignment="1">
      <alignment vertical="center"/>
    </xf>
    <xf numFmtId="189" fontId="54" fillId="2" borderId="21" xfId="0" applyNumberFormat="1" applyFont="1" applyFill="1" applyBorder="1" applyAlignment="1">
      <alignment vertical="center"/>
    </xf>
    <xf numFmtId="0" fontId="50" fillId="2" borderId="0" xfId="4" applyFont="1" applyFill="1" applyBorder="1">
      <alignment vertical="center"/>
    </xf>
    <xf numFmtId="0" fontId="50" fillId="2" borderId="0" xfId="4" applyFont="1" applyFill="1">
      <alignment vertical="center"/>
    </xf>
    <xf numFmtId="0" fontId="53" fillId="2" borderId="60" xfId="0" applyFont="1" applyFill="1" applyBorder="1">
      <alignment vertical="center"/>
    </xf>
    <xf numFmtId="0" fontId="54" fillId="2" borderId="60" xfId="0" applyFont="1" applyFill="1" applyBorder="1" applyAlignment="1">
      <alignment vertical="center"/>
    </xf>
    <xf numFmtId="0" fontId="54" fillId="2" borderId="61" xfId="0" applyFont="1" applyFill="1" applyBorder="1" applyAlignment="1">
      <alignment vertical="center"/>
    </xf>
    <xf numFmtId="0" fontId="54" fillId="2" borderId="30" xfId="0" applyFont="1" applyFill="1" applyBorder="1" applyAlignment="1">
      <alignment horizontal="center" vertical="center"/>
    </xf>
    <xf numFmtId="0" fontId="54" fillId="2" borderId="34" xfId="0" applyFont="1" applyFill="1" applyBorder="1" applyAlignment="1">
      <alignment horizontal="center" vertical="center"/>
    </xf>
    <xf numFmtId="0" fontId="54" fillId="2" borderId="27" xfId="0" applyFont="1" applyFill="1" applyBorder="1" applyAlignment="1">
      <alignment horizontal="center" vertical="center"/>
    </xf>
    <xf numFmtId="0" fontId="50" fillId="2" borderId="0" xfId="2" applyFont="1" applyFill="1" applyBorder="1" applyAlignment="1">
      <alignment horizontal="center" vertical="center"/>
    </xf>
    <xf numFmtId="0" fontId="54" fillId="35" borderId="16" xfId="0" applyFont="1" applyFill="1" applyBorder="1" applyAlignment="1">
      <alignment vertical="center"/>
    </xf>
    <xf numFmtId="0" fontId="54" fillId="35" borderId="27" xfId="0" applyFont="1" applyFill="1" applyBorder="1" applyAlignment="1">
      <alignment vertical="center"/>
    </xf>
    <xf numFmtId="0" fontId="54" fillId="35" borderId="53" xfId="0" applyFont="1" applyFill="1" applyBorder="1" applyAlignment="1">
      <alignment vertical="center"/>
    </xf>
    <xf numFmtId="0" fontId="54" fillId="35" borderId="53" xfId="0" applyFont="1" applyFill="1" applyBorder="1" applyAlignment="1">
      <alignment horizontal="center" vertical="center"/>
    </xf>
    <xf numFmtId="0" fontId="54" fillId="35" borderId="37" xfId="0" applyFont="1" applyFill="1" applyBorder="1" applyAlignment="1">
      <alignment horizontal="center" vertical="center"/>
    </xf>
    <xf numFmtId="0" fontId="54" fillId="35" borderId="26" xfId="0" applyFont="1" applyFill="1" applyBorder="1" applyAlignment="1">
      <alignment vertical="center" wrapText="1"/>
    </xf>
    <xf numFmtId="0" fontId="52" fillId="35" borderId="50" xfId="0" applyFont="1" applyFill="1" applyBorder="1" applyAlignment="1">
      <alignment horizontal="center" vertical="center" wrapText="1"/>
    </xf>
    <xf numFmtId="0" fontId="54" fillId="35" borderId="47" xfId="0" applyFont="1" applyFill="1" applyBorder="1" applyAlignment="1">
      <alignment horizontal="center" vertical="center" wrapText="1"/>
    </xf>
    <xf numFmtId="0" fontId="52" fillId="35" borderId="49" xfId="0" applyFont="1" applyFill="1" applyBorder="1" applyAlignment="1">
      <alignment horizontal="center" vertical="center" wrapText="1"/>
    </xf>
    <xf numFmtId="0" fontId="50" fillId="2" borderId="0" xfId="2" applyFont="1" applyFill="1" applyAlignment="1">
      <alignment horizontal="center" vertical="center"/>
    </xf>
    <xf numFmtId="188" fontId="54" fillId="2" borderId="62" xfId="0" applyNumberFormat="1" applyFont="1" applyFill="1" applyBorder="1" applyAlignment="1">
      <alignment horizontal="right" vertical="center"/>
    </xf>
    <xf numFmtId="188" fontId="54" fillId="2" borderId="64" xfId="0" applyNumberFormat="1" applyFont="1" applyFill="1" applyBorder="1" applyAlignment="1">
      <alignment horizontal="right" vertical="center"/>
    </xf>
    <xf numFmtId="0" fontId="54" fillId="35" borderId="35" xfId="0" applyFont="1" applyFill="1" applyBorder="1" applyAlignment="1">
      <alignment horizontal="center" vertical="center"/>
    </xf>
    <xf numFmtId="188" fontId="54" fillId="0" borderId="66" xfId="0" applyNumberFormat="1" applyFont="1" applyFill="1" applyBorder="1" applyAlignment="1">
      <alignment horizontal="right" vertical="center"/>
    </xf>
    <xf numFmtId="187" fontId="54" fillId="2" borderId="66" xfId="0" applyNumberFormat="1" applyFont="1" applyFill="1" applyBorder="1" applyAlignment="1">
      <alignment horizontal="right" vertical="center"/>
    </xf>
    <xf numFmtId="188" fontId="54" fillId="2" borderId="67" xfId="0" applyNumberFormat="1" applyFont="1" applyFill="1" applyBorder="1" applyAlignment="1">
      <alignment horizontal="right" vertical="center"/>
    </xf>
    <xf numFmtId="188" fontId="54" fillId="2" borderId="68" xfId="0" applyNumberFormat="1" applyFont="1" applyFill="1" applyBorder="1" applyAlignment="1">
      <alignment horizontal="right" vertical="center"/>
    </xf>
    <xf numFmtId="187" fontId="54" fillId="2" borderId="69" xfId="0" applyNumberFormat="1" applyFont="1" applyFill="1" applyBorder="1" applyAlignment="1">
      <alignment horizontal="right" vertical="center"/>
    </xf>
    <xf numFmtId="188" fontId="54" fillId="2" borderId="71" xfId="0" applyNumberFormat="1" applyFont="1" applyFill="1" applyBorder="1" applyAlignment="1">
      <alignment horizontal="right" vertical="center"/>
    </xf>
    <xf numFmtId="188" fontId="54" fillId="2" borderId="69" xfId="0" applyNumberFormat="1" applyFont="1" applyFill="1" applyBorder="1" applyAlignment="1">
      <alignment horizontal="right" vertical="center"/>
    </xf>
    <xf numFmtId="187" fontId="54" fillId="2" borderId="39" xfId="0" applyNumberFormat="1" applyFont="1" applyFill="1" applyBorder="1" applyAlignment="1">
      <alignment horizontal="right" vertical="center"/>
    </xf>
    <xf numFmtId="187" fontId="54" fillId="2" borderId="53" xfId="0" applyNumberFormat="1" applyFont="1" applyFill="1" applyBorder="1" applyAlignment="1">
      <alignment horizontal="right" vertical="center"/>
    </xf>
    <xf numFmtId="187" fontId="54" fillId="2" borderId="23" xfId="0" applyNumberFormat="1" applyFont="1" applyFill="1" applyBorder="1" applyAlignment="1">
      <alignment horizontal="right" vertical="center"/>
    </xf>
    <xf numFmtId="187" fontId="54" fillId="2" borderId="72" xfId="0" applyNumberFormat="1" applyFont="1" applyFill="1" applyBorder="1" applyAlignment="1">
      <alignment horizontal="right" vertical="center"/>
    </xf>
    <xf numFmtId="187" fontId="54" fillId="2" borderId="73" xfId="0" applyNumberFormat="1" applyFont="1" applyFill="1" applyBorder="1" applyAlignment="1">
      <alignment horizontal="right" vertical="center"/>
    </xf>
    <xf numFmtId="188" fontId="54" fillId="2" borderId="0" xfId="0" applyNumberFormat="1" applyFont="1" applyFill="1" applyBorder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0" fontId="52" fillId="2" borderId="21" xfId="0" applyFont="1" applyFill="1" applyBorder="1" applyAlignment="1">
      <alignment vertical="center"/>
    </xf>
    <xf numFmtId="0" fontId="52" fillId="2" borderId="21" xfId="0" applyFont="1" applyFill="1" applyBorder="1" applyAlignment="1">
      <alignment horizontal="right" vertical="center"/>
    </xf>
    <xf numFmtId="0" fontId="53" fillId="2" borderId="1" xfId="0" applyFont="1" applyFill="1" applyBorder="1">
      <alignment vertical="center"/>
    </xf>
    <xf numFmtId="0" fontId="54" fillId="2" borderId="63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 wrapText="1"/>
    </xf>
    <xf numFmtId="188" fontId="54" fillId="2" borderId="31" xfId="0" applyNumberFormat="1" applyFont="1" applyFill="1" applyBorder="1" applyAlignment="1">
      <alignment horizontal="right" vertical="center"/>
    </xf>
    <xf numFmtId="0" fontId="59" fillId="2" borderId="0" xfId="0" applyFont="1" applyFill="1" applyBorder="1" applyAlignment="1">
      <alignment horizontal="center" vertical="center" wrapText="1"/>
    </xf>
    <xf numFmtId="0" fontId="54" fillId="2" borderId="21" xfId="0" applyFont="1" applyFill="1" applyBorder="1" applyAlignment="1">
      <alignment horizontal="center" vertical="center" wrapText="1"/>
    </xf>
    <xf numFmtId="188" fontId="54" fillId="2" borderId="22" xfId="0" applyNumberFormat="1" applyFont="1" applyFill="1" applyBorder="1" applyAlignment="1">
      <alignment horizontal="right" vertical="center"/>
    </xf>
    <xf numFmtId="0" fontId="60" fillId="35" borderId="22" xfId="0" applyFont="1" applyFill="1" applyBorder="1" applyAlignment="1">
      <alignment horizontal="center" vertical="center" wrapText="1"/>
    </xf>
    <xf numFmtId="0" fontId="61" fillId="35" borderId="50" xfId="0" applyFont="1" applyFill="1" applyBorder="1" applyAlignment="1">
      <alignment horizontal="center" vertical="center" wrapText="1"/>
    </xf>
    <xf numFmtId="0" fontId="60" fillId="35" borderId="47" xfId="0" applyFont="1" applyFill="1" applyBorder="1" applyAlignment="1">
      <alignment horizontal="center" vertical="center" wrapText="1"/>
    </xf>
    <xf numFmtId="0" fontId="61" fillId="35" borderId="63" xfId="0" applyFont="1" applyFill="1" applyBorder="1" applyAlignment="1">
      <alignment horizontal="center" vertical="center" wrapText="1"/>
    </xf>
    <xf numFmtId="193" fontId="54" fillId="2" borderId="28" xfId="204" applyNumberFormat="1" applyFont="1" applyFill="1" applyBorder="1" applyAlignment="1">
      <alignment horizontal="right" vertical="center"/>
    </xf>
    <xf numFmtId="193" fontId="54" fillId="2" borderId="29" xfId="204" applyNumberFormat="1" applyFont="1" applyFill="1" applyBorder="1" applyAlignment="1">
      <alignment horizontal="right" vertical="center"/>
    </xf>
    <xf numFmtId="193" fontId="54" fillId="2" borderId="20" xfId="204" applyNumberFormat="1" applyFont="1" applyFill="1" applyBorder="1" applyAlignment="1">
      <alignment horizontal="right" vertical="center"/>
    </xf>
    <xf numFmtId="193" fontId="54" fillId="2" borderId="52" xfId="204" applyNumberFormat="1" applyFont="1" applyFill="1" applyBorder="1" applyAlignment="1">
      <alignment horizontal="right" vertical="center"/>
    </xf>
    <xf numFmtId="193" fontId="54" fillId="2" borderId="16" xfId="204" applyNumberFormat="1" applyFont="1" applyFill="1" applyBorder="1" applyAlignment="1">
      <alignment horizontal="right" vertical="center"/>
    </xf>
    <xf numFmtId="193" fontId="54" fillId="2" borderId="31" xfId="204" applyNumberFormat="1" applyFont="1" applyFill="1" applyBorder="1" applyAlignment="1">
      <alignment horizontal="right" vertical="center"/>
    </xf>
    <xf numFmtId="193" fontId="54" fillId="2" borderId="33" xfId="204" applyNumberFormat="1" applyFont="1" applyFill="1" applyBorder="1" applyAlignment="1">
      <alignment horizontal="right" vertical="center"/>
    </xf>
    <xf numFmtId="193" fontId="54" fillId="2" borderId="46" xfId="204" applyNumberFormat="1" applyFont="1" applyFill="1" applyBorder="1" applyAlignment="1">
      <alignment horizontal="right" vertical="center"/>
    </xf>
    <xf numFmtId="193" fontId="54" fillId="2" borderId="57" xfId="204" applyNumberFormat="1" applyFont="1" applyFill="1" applyBorder="1" applyAlignment="1">
      <alignment horizontal="right" vertical="center"/>
    </xf>
    <xf numFmtId="193" fontId="54" fillId="2" borderId="0" xfId="204" applyNumberFormat="1" applyFont="1" applyFill="1" applyBorder="1" applyAlignment="1">
      <alignment horizontal="right" vertical="center"/>
    </xf>
    <xf numFmtId="193" fontId="54" fillId="2" borderId="43" xfId="204" applyNumberFormat="1" applyFont="1" applyFill="1" applyBorder="1" applyAlignment="1">
      <alignment horizontal="right" vertical="center"/>
    </xf>
    <xf numFmtId="193" fontId="54" fillId="2" borderId="44" xfId="204" applyNumberFormat="1" applyFont="1" applyFill="1" applyBorder="1" applyAlignment="1">
      <alignment horizontal="right" vertical="center"/>
    </xf>
    <xf numFmtId="193" fontId="54" fillId="2" borderId="40" xfId="204" applyNumberFormat="1" applyFont="1" applyFill="1" applyBorder="1" applyAlignment="1">
      <alignment horizontal="right" vertical="center"/>
    </xf>
    <xf numFmtId="193" fontId="54" fillId="2" borderId="56" xfId="204" applyNumberFormat="1" applyFont="1" applyFill="1" applyBorder="1" applyAlignment="1">
      <alignment horizontal="right" vertical="center"/>
    </xf>
    <xf numFmtId="193" fontId="54" fillId="2" borderId="55" xfId="204" applyNumberFormat="1" applyFont="1" applyFill="1" applyBorder="1" applyAlignment="1">
      <alignment horizontal="right" vertical="center"/>
    </xf>
    <xf numFmtId="0" fontId="54" fillId="2" borderId="44" xfId="0" applyFont="1" applyFill="1" applyBorder="1" applyAlignment="1">
      <alignment horizontal="center" vertical="center"/>
    </xf>
    <xf numFmtId="0" fontId="54" fillId="2" borderId="76" xfId="0" applyFont="1" applyFill="1" applyBorder="1" applyAlignment="1">
      <alignment horizontal="center" vertical="center"/>
    </xf>
    <xf numFmtId="193" fontId="54" fillId="2" borderId="38" xfId="204" applyNumberFormat="1" applyFont="1" applyFill="1" applyBorder="1" applyAlignment="1">
      <alignment horizontal="right" vertical="center"/>
    </xf>
    <xf numFmtId="193" fontId="54" fillId="2" borderId="25" xfId="204" applyNumberFormat="1" applyFont="1" applyFill="1" applyBorder="1" applyAlignment="1">
      <alignment horizontal="right" vertical="center"/>
    </xf>
    <xf numFmtId="193" fontId="54" fillId="2" borderId="36" xfId="204" applyNumberFormat="1" applyFont="1" applyFill="1" applyBorder="1" applyAlignment="1">
      <alignment horizontal="right" vertical="center"/>
    </xf>
    <xf numFmtId="193" fontId="54" fillId="2" borderId="54" xfId="204" applyNumberFormat="1" applyFont="1" applyFill="1" applyBorder="1" applyAlignment="1">
      <alignment horizontal="right" vertical="center"/>
    </xf>
    <xf numFmtId="193" fontId="54" fillId="2" borderId="53" xfId="204" applyNumberFormat="1" applyFont="1" applyFill="1" applyBorder="1" applyAlignment="1">
      <alignment horizontal="right" vertical="center"/>
    </xf>
    <xf numFmtId="193" fontId="54" fillId="2" borderId="77" xfId="204" applyNumberFormat="1" applyFont="1" applyFill="1" applyBorder="1" applyAlignment="1">
      <alignment horizontal="right" vertical="center"/>
    </xf>
    <xf numFmtId="193" fontId="54" fillId="2" borderId="78" xfId="204" applyNumberFormat="1" applyFont="1" applyFill="1" applyBorder="1" applyAlignment="1">
      <alignment horizontal="right" vertical="center"/>
    </xf>
    <xf numFmtId="193" fontId="54" fillId="2" borderId="75" xfId="204" applyNumberFormat="1" applyFont="1" applyFill="1" applyBorder="1" applyAlignment="1">
      <alignment horizontal="right" vertical="center"/>
    </xf>
    <xf numFmtId="193" fontId="54" fillId="2" borderId="76" xfId="204" applyNumberFormat="1" applyFont="1" applyFill="1" applyBorder="1" applyAlignment="1">
      <alignment horizontal="right" vertical="center"/>
    </xf>
    <xf numFmtId="193" fontId="54" fillId="2" borderId="79" xfId="204" applyNumberFormat="1" applyFont="1" applyFill="1" applyBorder="1" applyAlignment="1">
      <alignment horizontal="right" vertical="center"/>
    </xf>
    <xf numFmtId="0" fontId="54" fillId="2" borderId="24" xfId="0" applyFont="1" applyFill="1" applyBorder="1" applyAlignment="1">
      <alignment horizontal="center" vertical="center"/>
    </xf>
    <xf numFmtId="193" fontId="54" fillId="2" borderId="48" xfId="204" applyNumberFormat="1" applyFont="1" applyFill="1" applyBorder="1" applyAlignment="1">
      <alignment horizontal="right" vertical="center"/>
    </xf>
    <xf numFmtId="193" fontId="54" fillId="2" borderId="50" xfId="204" applyNumberFormat="1" applyFont="1" applyFill="1" applyBorder="1" applyAlignment="1">
      <alignment horizontal="right" vertical="center"/>
    </xf>
    <xf numFmtId="193" fontId="54" fillId="2" borderId="64" xfId="204" applyNumberFormat="1" applyFont="1" applyFill="1" applyBorder="1" applyAlignment="1">
      <alignment horizontal="right" vertical="center"/>
    </xf>
    <xf numFmtId="193" fontId="54" fillId="2" borderId="63" xfId="204" applyNumberFormat="1" applyFont="1" applyFill="1" applyBorder="1" applyAlignment="1">
      <alignment horizontal="right" vertical="center"/>
    </xf>
    <xf numFmtId="193" fontId="54" fillId="2" borderId="62" xfId="204" applyNumberFormat="1" applyFont="1" applyFill="1" applyBorder="1" applyAlignment="1">
      <alignment horizontal="right" vertical="center"/>
    </xf>
    <xf numFmtId="0" fontId="54" fillId="35" borderId="48" xfId="0" applyFont="1" applyFill="1" applyBorder="1" applyAlignment="1">
      <alignment horizontal="center" vertical="center" wrapText="1"/>
    </xf>
    <xf numFmtId="0" fontId="54" fillId="35" borderId="50" xfId="0" applyFont="1" applyFill="1" applyBorder="1" applyAlignment="1">
      <alignment horizontal="center" vertical="center" wrapText="1"/>
    </xf>
    <xf numFmtId="0" fontId="54" fillId="35" borderId="64" xfId="0" applyFont="1" applyFill="1" applyBorder="1" applyAlignment="1">
      <alignment horizontal="center" vertical="center" wrapText="1"/>
    </xf>
    <xf numFmtId="187" fontId="54" fillId="2" borderId="0" xfId="0" applyNumberFormat="1" applyFont="1" applyFill="1" applyBorder="1" applyAlignment="1">
      <alignment horizontal="center" vertical="center"/>
    </xf>
    <xf numFmtId="194" fontId="54" fillId="2" borderId="17" xfId="0" applyNumberFormat="1" applyFont="1" applyFill="1" applyBorder="1" applyAlignment="1">
      <alignment horizontal="right" vertical="center"/>
    </xf>
    <xf numFmtId="194" fontId="54" fillId="2" borderId="29" xfId="0" applyNumberFormat="1" applyFont="1" applyFill="1" applyBorder="1" applyAlignment="1">
      <alignment horizontal="right" vertical="center"/>
    </xf>
    <xf numFmtId="194" fontId="54" fillId="2" borderId="19" xfId="0" applyNumberFormat="1" applyFont="1" applyFill="1" applyBorder="1" applyAlignment="1">
      <alignment horizontal="right" vertical="center"/>
    </xf>
    <xf numFmtId="194" fontId="53" fillId="2" borderId="0" xfId="0" applyNumberFormat="1" applyFont="1" applyFill="1">
      <alignment vertical="center"/>
    </xf>
    <xf numFmtId="194" fontId="54" fillId="2" borderId="33" xfId="0" applyNumberFormat="1" applyFont="1" applyFill="1" applyBorder="1" applyAlignment="1">
      <alignment horizontal="right" vertical="center"/>
    </xf>
    <xf numFmtId="194" fontId="54" fillId="2" borderId="32" xfId="0" applyNumberFormat="1" applyFont="1" applyFill="1" applyBorder="1" applyAlignment="1">
      <alignment horizontal="right" vertical="center"/>
    </xf>
    <xf numFmtId="187" fontId="54" fillId="2" borderId="33" xfId="0" applyNumberFormat="1" applyFont="1" applyFill="1" applyBorder="1" applyAlignment="1">
      <alignment horizontal="center" vertical="center"/>
    </xf>
    <xf numFmtId="0" fontId="50" fillId="2" borderId="0" xfId="0" applyFont="1" applyFill="1">
      <alignment vertical="center"/>
    </xf>
    <xf numFmtId="0" fontId="0" fillId="2" borderId="0" xfId="0" applyFill="1">
      <alignment vertical="center"/>
    </xf>
    <xf numFmtId="0" fontId="63" fillId="2" borderId="0" xfId="0" applyFont="1" applyFill="1" applyAlignment="1">
      <alignment horizontal="right" vertical="center"/>
    </xf>
    <xf numFmtId="0" fontId="65" fillId="35" borderId="94" xfId="205" applyFont="1" applyFill="1" applyBorder="1" applyAlignment="1">
      <alignment horizontal="center" vertical="center"/>
    </xf>
    <xf numFmtId="194" fontId="54" fillId="2" borderId="16" xfId="0" applyNumberFormat="1" applyFont="1" applyFill="1" applyBorder="1" applyAlignment="1">
      <alignment horizontal="right" vertical="center"/>
    </xf>
    <xf numFmtId="194" fontId="54" fillId="2" borderId="0" xfId="0" applyNumberFormat="1" applyFont="1" applyFill="1" applyBorder="1" applyAlignment="1">
      <alignment horizontal="right" vertical="center"/>
    </xf>
    <xf numFmtId="194" fontId="54" fillId="2" borderId="46" xfId="0" applyNumberFormat="1" applyFont="1" applyFill="1" applyBorder="1" applyAlignment="1">
      <alignment horizontal="right" vertical="center"/>
    </xf>
    <xf numFmtId="194" fontId="54" fillId="2" borderId="24" xfId="0" applyNumberFormat="1" applyFont="1" applyFill="1" applyBorder="1" applyAlignment="1">
      <alignment horizontal="right" vertical="center"/>
    </xf>
    <xf numFmtId="194" fontId="54" fillId="2" borderId="47" xfId="0" applyNumberFormat="1" applyFont="1" applyFill="1" applyBorder="1" applyAlignment="1">
      <alignment horizontal="right" vertical="center"/>
    </xf>
    <xf numFmtId="194" fontId="54" fillId="2" borderId="35" xfId="0" applyNumberFormat="1" applyFont="1" applyFill="1" applyBorder="1" applyAlignment="1">
      <alignment horizontal="right" vertical="center"/>
    </xf>
    <xf numFmtId="0" fontId="4" fillId="2" borderId="0" xfId="0" applyFont="1" applyFill="1">
      <alignment vertical="center"/>
    </xf>
    <xf numFmtId="0" fontId="63" fillId="2" borderId="0" xfId="0" applyFont="1" applyFill="1">
      <alignment vertical="center"/>
    </xf>
    <xf numFmtId="0" fontId="54" fillId="2" borderId="27" xfId="0" applyFont="1" applyFill="1" applyBorder="1" applyAlignment="1">
      <alignment horizontal="center" vertical="center"/>
    </xf>
    <xf numFmtId="0" fontId="54" fillId="2" borderId="30" xfId="0" applyFont="1" applyFill="1" applyBorder="1" applyAlignment="1">
      <alignment horizontal="center" vertical="center"/>
    </xf>
    <xf numFmtId="0" fontId="54" fillId="2" borderId="21" xfId="0" applyFont="1" applyFill="1" applyBorder="1" applyAlignment="1">
      <alignment horizontal="center" vertical="center"/>
    </xf>
    <xf numFmtId="0" fontId="54" fillId="2" borderId="34" xfId="0" applyFont="1" applyFill="1" applyBorder="1" applyAlignment="1">
      <alignment horizontal="center" vertical="center"/>
    </xf>
    <xf numFmtId="0" fontId="54" fillId="2" borderId="41" xfId="0" applyFont="1" applyFill="1" applyBorder="1" applyAlignment="1">
      <alignment horizontal="center" vertical="center"/>
    </xf>
    <xf numFmtId="0" fontId="66" fillId="2" borderId="0" xfId="0" applyFont="1" applyFill="1">
      <alignment vertical="center"/>
    </xf>
    <xf numFmtId="0" fontId="67" fillId="2" borderId="0" xfId="3" applyFont="1" applyFill="1" applyBorder="1" applyAlignment="1">
      <alignment vertical="center"/>
    </xf>
    <xf numFmtId="0" fontId="57" fillId="2" borderId="0" xfId="2" applyFont="1" applyFill="1">
      <alignment vertical="center"/>
    </xf>
    <xf numFmtId="0" fontId="53" fillId="2" borderId="21" xfId="0" applyFont="1" applyFill="1" applyBorder="1" applyAlignment="1">
      <alignment vertical="center"/>
    </xf>
    <xf numFmtId="0" fontId="54" fillId="35" borderId="49" xfId="0" applyFont="1" applyFill="1" applyBorder="1" applyAlignment="1">
      <alignment horizontal="center" vertical="center"/>
    </xf>
    <xf numFmtId="187" fontId="53" fillId="2" borderId="0" xfId="0" applyNumberFormat="1" applyFont="1" applyFill="1">
      <alignment vertical="center"/>
    </xf>
    <xf numFmtId="196" fontId="50" fillId="2" borderId="0" xfId="4" applyNumberFormat="1" applyFont="1" applyFill="1">
      <alignment vertical="center"/>
    </xf>
    <xf numFmtId="187" fontId="50" fillId="2" borderId="0" xfId="4" applyNumberFormat="1" applyFont="1" applyFill="1">
      <alignment vertical="center"/>
    </xf>
    <xf numFmtId="0" fontId="54" fillId="35" borderId="63" xfId="0" applyFont="1" applyFill="1" applyBorder="1" applyAlignment="1">
      <alignment horizontal="center" vertical="center"/>
    </xf>
    <xf numFmtId="187" fontId="54" fillId="2" borderId="111" xfId="0" applyNumberFormat="1" applyFont="1" applyFill="1" applyBorder="1" applyAlignment="1">
      <alignment horizontal="right" vertical="center"/>
    </xf>
    <xf numFmtId="187" fontId="54" fillId="2" borderId="67" xfId="0" applyNumberFormat="1" applyFont="1" applyFill="1" applyBorder="1" applyAlignment="1">
      <alignment horizontal="right" vertical="center"/>
    </xf>
    <xf numFmtId="187" fontId="54" fillId="2" borderId="70" xfId="0" applyNumberFormat="1" applyFont="1" applyFill="1" applyBorder="1" applyAlignment="1">
      <alignment horizontal="right" vertical="center"/>
    </xf>
    <xf numFmtId="187" fontId="54" fillId="2" borderId="112" xfId="0" applyNumberFormat="1" applyFont="1" applyFill="1" applyBorder="1" applyAlignment="1">
      <alignment horizontal="right" vertical="center"/>
    </xf>
    <xf numFmtId="0" fontId="54" fillId="2" borderId="41" xfId="0" applyFont="1" applyFill="1" applyBorder="1" applyAlignment="1">
      <alignment horizontal="center" vertical="center" wrapText="1"/>
    </xf>
    <xf numFmtId="188" fontId="54" fillId="2" borderId="113" xfId="0" applyNumberFormat="1" applyFont="1" applyFill="1" applyBorder="1" applyAlignment="1">
      <alignment horizontal="right" vertical="center"/>
    </xf>
    <xf numFmtId="188" fontId="54" fillId="2" borderId="77" xfId="0" applyNumberFormat="1" applyFont="1" applyFill="1" applyBorder="1" applyAlignment="1">
      <alignment horizontal="right" vertical="center"/>
    </xf>
    <xf numFmtId="188" fontId="54" fillId="2" borderId="78" xfId="0" applyNumberFormat="1" applyFont="1" applyFill="1" applyBorder="1" applyAlignment="1">
      <alignment horizontal="right" vertical="center"/>
    </xf>
    <xf numFmtId="188" fontId="54" fillId="2" borderId="76" xfId="0" applyNumberFormat="1" applyFont="1" applyFill="1" applyBorder="1" applyAlignment="1">
      <alignment horizontal="right" vertical="center"/>
    </xf>
    <xf numFmtId="194" fontId="53" fillId="2" borderId="0" xfId="0" applyNumberFormat="1" applyFont="1" applyFill="1" applyBorder="1">
      <alignment vertical="center"/>
    </xf>
    <xf numFmtId="194" fontId="54" fillId="2" borderId="38" xfId="0" applyNumberFormat="1" applyFont="1" applyFill="1" applyBorder="1" applyAlignment="1">
      <alignment horizontal="right" vertical="center"/>
    </xf>
    <xf numFmtId="194" fontId="54" fillId="2" borderId="25" xfId="0" applyNumberFormat="1" applyFont="1" applyFill="1" applyBorder="1" applyAlignment="1">
      <alignment horizontal="right" vertical="center"/>
    </xf>
    <xf numFmtId="194" fontId="54" fillId="2" borderId="23" xfId="0" applyNumberFormat="1" applyFont="1" applyFill="1" applyBorder="1" applyAlignment="1">
      <alignment horizontal="right" vertical="center"/>
    </xf>
    <xf numFmtId="194" fontId="50" fillId="2" borderId="0" xfId="4" applyNumberFormat="1" applyFont="1" applyFill="1">
      <alignment vertical="center"/>
    </xf>
    <xf numFmtId="0" fontId="54" fillId="2" borderId="32" xfId="0" applyFont="1" applyFill="1" applyBorder="1" applyAlignment="1">
      <alignment horizontal="center" vertical="center" wrapText="1"/>
    </xf>
    <xf numFmtId="188" fontId="54" fillId="2" borderId="82" xfId="0" applyNumberFormat="1" applyFont="1" applyFill="1" applyBorder="1" applyAlignment="1">
      <alignment horizontal="right" vertical="center"/>
    </xf>
    <xf numFmtId="187" fontId="54" fillId="2" borderId="77" xfId="0" applyNumberFormat="1" applyFont="1" applyFill="1" applyBorder="1" applyAlignment="1">
      <alignment horizontal="right" vertical="center"/>
    </xf>
    <xf numFmtId="187" fontId="54" fillId="2" borderId="78" xfId="0" applyNumberFormat="1" applyFont="1" applyFill="1" applyBorder="1" applyAlignment="1">
      <alignment horizontal="right" vertical="center"/>
    </xf>
    <xf numFmtId="187" fontId="54" fillId="2" borderId="76" xfId="0" applyNumberFormat="1" applyFont="1" applyFill="1" applyBorder="1" applyAlignment="1">
      <alignment horizontal="right" vertical="center"/>
    </xf>
    <xf numFmtId="187" fontId="54" fillId="2" borderId="114" xfId="0" applyNumberFormat="1" applyFont="1" applyFill="1" applyBorder="1" applyAlignment="1">
      <alignment horizontal="right" vertical="center"/>
    </xf>
    <xf numFmtId="187" fontId="54" fillId="2" borderId="109" xfId="0" applyNumberFormat="1" applyFont="1" applyFill="1" applyBorder="1" applyAlignment="1">
      <alignment horizontal="right" vertical="center"/>
    </xf>
    <xf numFmtId="188" fontId="54" fillId="2" borderId="48" xfId="0" applyNumberFormat="1" applyFont="1" applyFill="1" applyBorder="1" applyAlignment="1">
      <alignment horizontal="right" vertical="center"/>
    </xf>
    <xf numFmtId="188" fontId="54" fillId="2" borderId="63" xfId="0" applyNumberFormat="1" applyFont="1" applyFill="1" applyBorder="1" applyAlignment="1">
      <alignment horizontal="right" vertical="center"/>
    </xf>
    <xf numFmtId="194" fontId="54" fillId="2" borderId="37" xfId="0" applyNumberFormat="1" applyFont="1" applyFill="1" applyBorder="1" applyAlignment="1">
      <alignment horizontal="right" vertical="center"/>
    </xf>
    <xf numFmtId="194" fontId="54" fillId="2" borderId="36" xfId="0" applyNumberFormat="1" applyFont="1" applyFill="1" applyBorder="1" applyAlignment="1">
      <alignment horizontal="right" vertical="center"/>
    </xf>
    <xf numFmtId="194" fontId="54" fillId="2" borderId="54" xfId="0" applyNumberFormat="1" applyFont="1" applyFill="1" applyBorder="1" applyAlignment="1">
      <alignment horizontal="right" vertical="center"/>
    </xf>
    <xf numFmtId="194" fontId="54" fillId="2" borderId="114" xfId="0" applyNumberFormat="1" applyFont="1" applyFill="1" applyBorder="1" applyAlignment="1">
      <alignment horizontal="right" vertical="center"/>
    </xf>
    <xf numFmtId="188" fontId="54" fillId="2" borderId="115" xfId="0" applyNumberFormat="1" applyFont="1" applyFill="1" applyBorder="1" applyAlignment="1">
      <alignment horizontal="right" vertical="center"/>
    </xf>
    <xf numFmtId="188" fontId="54" fillId="2" borderId="75" xfId="0" applyNumberFormat="1" applyFont="1" applyFill="1" applyBorder="1" applyAlignment="1">
      <alignment horizontal="right" vertical="center"/>
    </xf>
    <xf numFmtId="188" fontId="54" fillId="2" borderId="116" xfId="0" applyNumberFormat="1" applyFont="1" applyFill="1" applyBorder="1" applyAlignment="1">
      <alignment horizontal="right" vertical="center"/>
    </xf>
    <xf numFmtId="195" fontId="54" fillId="2" borderId="0" xfId="0" applyNumberFormat="1" applyFont="1" applyFill="1" applyBorder="1" applyAlignment="1">
      <alignment horizontal="center" vertical="center"/>
    </xf>
    <xf numFmtId="0" fontId="50" fillId="2" borderId="0" xfId="0" applyFont="1" applyFill="1" applyBorder="1">
      <alignment vertical="center"/>
    </xf>
    <xf numFmtId="0" fontId="54" fillId="35" borderId="106" xfId="0" applyFont="1" applyFill="1" applyBorder="1" applyAlignment="1">
      <alignment horizontal="center" vertical="center"/>
    </xf>
    <xf numFmtId="0" fontId="54" fillId="35" borderId="107" xfId="0" applyFont="1" applyFill="1" applyBorder="1" applyAlignment="1">
      <alignment horizontal="center" vertical="center" wrapText="1"/>
    </xf>
    <xf numFmtId="0" fontId="54" fillId="35" borderId="107" xfId="0" applyFont="1" applyFill="1" applyBorder="1" applyAlignment="1">
      <alignment horizontal="center" vertical="center"/>
    </xf>
    <xf numFmtId="0" fontId="54" fillId="35" borderId="108" xfId="0" applyFont="1" applyFill="1" applyBorder="1" applyAlignment="1">
      <alignment horizontal="center" vertical="center"/>
    </xf>
    <xf numFmtId="188" fontId="54" fillId="2" borderId="43" xfId="0" applyNumberFormat="1" applyFont="1" applyFill="1" applyBorder="1" applyAlignment="1">
      <alignment horizontal="right" vertical="center"/>
    </xf>
    <xf numFmtId="194" fontId="50" fillId="2" borderId="0" xfId="0" applyNumberFormat="1" applyFont="1" applyFill="1" applyBorder="1">
      <alignment vertical="center"/>
    </xf>
    <xf numFmtId="188" fontId="54" fillId="2" borderId="117" xfId="0" applyNumberFormat="1" applyFont="1" applyFill="1" applyBorder="1" applyAlignment="1">
      <alignment horizontal="right" vertical="center"/>
    </xf>
    <xf numFmtId="194" fontId="54" fillId="2" borderId="109" xfId="0" applyNumberFormat="1" applyFont="1" applyFill="1" applyBorder="1" applyAlignment="1">
      <alignment horizontal="right" vertical="center"/>
    </xf>
    <xf numFmtId="188" fontId="54" fillId="2" borderId="109" xfId="0" applyNumberFormat="1" applyFont="1" applyFill="1" applyBorder="1" applyAlignment="1">
      <alignment horizontal="right" vertical="center"/>
    </xf>
    <xf numFmtId="188" fontId="54" fillId="2" borderId="110" xfId="0" applyNumberFormat="1" applyFont="1" applyFill="1" applyBorder="1" applyAlignment="1">
      <alignment horizontal="right" vertical="center"/>
    </xf>
    <xf numFmtId="188" fontId="50" fillId="2" borderId="0" xfId="4" applyNumberFormat="1" applyFont="1" applyFill="1">
      <alignment vertical="center"/>
    </xf>
    <xf numFmtId="0" fontId="54" fillId="35" borderId="16" xfId="0" applyFont="1" applyFill="1" applyBorder="1" applyAlignment="1">
      <alignment horizontal="center" vertical="center" wrapText="1"/>
    </xf>
    <xf numFmtId="0" fontId="54" fillId="35" borderId="21" xfId="0" applyFont="1" applyFill="1" applyBorder="1" applyAlignment="1">
      <alignment horizontal="center" vertical="center" wrapText="1"/>
    </xf>
    <xf numFmtId="0" fontId="54" fillId="35" borderId="1" xfId="0" applyFont="1" applyFill="1" applyBorder="1" applyAlignment="1">
      <alignment horizontal="center" vertical="center"/>
    </xf>
    <xf numFmtId="0" fontId="54" fillId="35" borderId="26" xfId="0" applyFont="1" applyFill="1" applyBorder="1" applyAlignment="1">
      <alignment horizontal="center" vertical="center" wrapText="1"/>
    </xf>
    <xf numFmtId="0" fontId="54" fillId="2" borderId="27" xfId="0" applyFont="1" applyFill="1" applyBorder="1" applyAlignment="1">
      <alignment horizontal="center" vertical="center"/>
    </xf>
    <xf numFmtId="0" fontId="54" fillId="2" borderId="30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0" fontId="54" fillId="2" borderId="34" xfId="0" applyFont="1" applyFill="1" applyBorder="1" applyAlignment="1">
      <alignment horizontal="center" vertical="center"/>
    </xf>
    <xf numFmtId="0" fontId="54" fillId="35" borderId="1" xfId="0" applyFont="1" applyFill="1" applyBorder="1" applyAlignment="1">
      <alignment horizontal="center" vertical="center" wrapText="1"/>
    </xf>
    <xf numFmtId="0" fontId="54" fillId="35" borderId="27" xfId="0" applyFont="1" applyFill="1" applyBorder="1" applyAlignment="1">
      <alignment horizontal="center" vertical="center" wrapText="1"/>
    </xf>
    <xf numFmtId="0" fontId="52" fillId="35" borderId="21" xfId="0" applyFont="1" applyFill="1" applyBorder="1" applyAlignment="1">
      <alignment horizontal="center" vertical="center" wrapText="1"/>
    </xf>
    <xf numFmtId="0" fontId="54" fillId="35" borderId="35" xfId="0" applyFont="1" applyFill="1" applyBorder="1" applyAlignment="1">
      <alignment horizontal="center" vertical="center" wrapText="1"/>
    </xf>
    <xf numFmtId="0" fontId="54" fillId="2" borderId="52" xfId="0" applyFont="1" applyFill="1" applyBorder="1" applyAlignment="1">
      <alignment horizontal="center" vertical="center"/>
    </xf>
    <xf numFmtId="0" fontId="54" fillId="2" borderId="57" xfId="0" applyFont="1" applyFill="1" applyBorder="1" applyAlignment="1">
      <alignment horizontal="center" vertical="center"/>
    </xf>
    <xf numFmtId="0" fontId="54" fillId="35" borderId="106" xfId="0" applyFont="1" applyFill="1" applyBorder="1" applyAlignment="1">
      <alignment horizontal="center" vertical="center" wrapText="1"/>
    </xf>
    <xf numFmtId="0" fontId="54" fillId="35" borderId="107" xfId="0" applyFont="1" applyFill="1" applyBorder="1" applyAlignment="1">
      <alignment horizontal="center" vertical="center"/>
    </xf>
    <xf numFmtId="0" fontId="53" fillId="35" borderId="16" xfId="0" applyFont="1" applyFill="1" applyBorder="1">
      <alignment vertical="center"/>
    </xf>
    <xf numFmtId="0" fontId="53" fillId="35" borderId="27" xfId="0" applyFont="1" applyFill="1" applyBorder="1">
      <alignment vertical="center"/>
    </xf>
    <xf numFmtId="0" fontId="54" fillId="35" borderId="21" xfId="0" applyFont="1" applyFill="1" applyBorder="1" applyAlignment="1">
      <alignment vertical="center"/>
    </xf>
    <xf numFmtId="0" fontId="54" fillId="35" borderId="24" xfId="0" applyFont="1" applyFill="1" applyBorder="1" applyAlignment="1">
      <alignment vertical="center"/>
    </xf>
    <xf numFmtId="0" fontId="50" fillId="35" borderId="24" xfId="0" applyFont="1" applyFill="1" applyBorder="1" applyAlignment="1">
      <alignment vertical="center"/>
    </xf>
    <xf numFmtId="0" fontId="52" fillId="35" borderId="63" xfId="0" applyFont="1" applyFill="1" applyBorder="1" applyAlignment="1">
      <alignment horizontal="center" vertical="center" wrapText="1"/>
    </xf>
    <xf numFmtId="187" fontId="54" fillId="2" borderId="97" xfId="0" applyNumberFormat="1" applyFont="1" applyFill="1" applyBorder="1" applyAlignment="1">
      <alignment horizontal="right" vertical="center"/>
    </xf>
    <xf numFmtId="187" fontId="54" fillId="2" borderId="107" xfId="0" applyNumberFormat="1" applyFont="1" applyFill="1" applyBorder="1" applyAlignment="1">
      <alignment horizontal="right" vertical="center"/>
    </xf>
    <xf numFmtId="189" fontId="54" fillId="2" borderId="107" xfId="0" applyNumberFormat="1" applyFont="1" applyFill="1" applyBorder="1" applyAlignment="1">
      <alignment horizontal="right" vertical="center"/>
    </xf>
    <xf numFmtId="189" fontId="54" fillId="2" borderId="118" xfId="0" applyNumberFormat="1" applyFont="1" applyFill="1" applyBorder="1" applyAlignment="1">
      <alignment horizontal="right" vertical="center"/>
    </xf>
    <xf numFmtId="189" fontId="54" fillId="2" borderId="29" xfId="0" applyNumberFormat="1" applyFont="1" applyFill="1" applyBorder="1" applyAlignment="1">
      <alignment horizontal="right" vertical="center"/>
    </xf>
    <xf numFmtId="189" fontId="54" fillId="2" borderId="52" xfId="0" applyNumberFormat="1" applyFont="1" applyFill="1" applyBorder="1" applyAlignment="1">
      <alignment horizontal="right" vertical="center"/>
    </xf>
    <xf numFmtId="9" fontId="54" fillId="2" borderId="32" xfId="0" applyNumberFormat="1" applyFont="1" applyFill="1" applyBorder="1" applyAlignment="1">
      <alignment horizontal="right" vertical="center"/>
    </xf>
    <xf numFmtId="189" fontId="54" fillId="2" borderId="33" xfId="0" applyNumberFormat="1" applyFont="1" applyFill="1" applyBorder="1" applyAlignment="1">
      <alignment horizontal="right" vertical="center"/>
    </xf>
    <xf numFmtId="189" fontId="54" fillId="2" borderId="57" xfId="0" applyNumberFormat="1" applyFont="1" applyFill="1" applyBorder="1" applyAlignment="1">
      <alignment horizontal="right" vertical="center"/>
    </xf>
    <xf numFmtId="187" fontId="54" fillId="2" borderId="45" xfId="0" applyNumberFormat="1" applyFont="1" applyFill="1" applyBorder="1" applyAlignment="1">
      <alignment horizontal="right" vertical="center"/>
    </xf>
    <xf numFmtId="189" fontId="54" fillId="2" borderId="44" xfId="0" applyNumberFormat="1" applyFont="1" applyFill="1" applyBorder="1" applyAlignment="1">
      <alignment horizontal="right" vertical="center"/>
    </xf>
    <xf numFmtId="189" fontId="54" fillId="2" borderId="56" xfId="0" applyNumberFormat="1" applyFont="1" applyFill="1" applyBorder="1" applyAlignment="1">
      <alignment horizontal="right" vertical="center"/>
    </xf>
    <xf numFmtId="187" fontId="54" fillId="2" borderId="55" xfId="0" applyNumberFormat="1" applyFont="1" applyFill="1" applyBorder="1" applyAlignment="1">
      <alignment horizontal="right" vertical="center"/>
    </xf>
    <xf numFmtId="9" fontId="54" fillId="2" borderId="41" xfId="0" applyNumberFormat="1" applyFont="1" applyFill="1" applyBorder="1" applyAlignment="1">
      <alignment horizontal="right" vertical="center"/>
    </xf>
    <xf numFmtId="0" fontId="54" fillId="2" borderId="35" xfId="0" applyFont="1" applyFill="1" applyBorder="1" applyAlignment="1">
      <alignment vertical="center"/>
    </xf>
    <xf numFmtId="189" fontId="54" fillId="2" borderId="24" xfId="0" applyNumberFormat="1" applyFont="1" applyFill="1" applyBorder="1" applyAlignment="1">
      <alignment horizontal="right" vertical="center"/>
    </xf>
    <xf numFmtId="189" fontId="54" fillId="2" borderId="58" xfId="0" applyNumberFormat="1" applyFont="1" applyFill="1" applyBorder="1" applyAlignment="1">
      <alignment horizontal="right" vertical="center"/>
    </xf>
    <xf numFmtId="189" fontId="54" fillId="2" borderId="32" xfId="0" applyNumberFormat="1" applyFont="1" applyFill="1" applyBorder="1" applyAlignment="1">
      <alignment horizontal="right" vertical="center"/>
    </xf>
    <xf numFmtId="189" fontId="54" fillId="2" borderId="18" xfId="0" applyNumberFormat="1" applyFont="1" applyFill="1" applyBorder="1" applyAlignment="1">
      <alignment horizontal="right" vertical="center"/>
    </xf>
    <xf numFmtId="187" fontId="54" fillId="2" borderId="110" xfId="0" applyNumberFormat="1" applyFont="1" applyFill="1" applyBorder="1" applyAlignment="1">
      <alignment horizontal="right" vertical="center"/>
    </xf>
    <xf numFmtId="189" fontId="54" fillId="2" borderId="35" xfId="0" applyNumberFormat="1" applyFont="1" applyFill="1" applyBorder="1" applyAlignment="1">
      <alignment horizontal="right" vertical="center"/>
    </xf>
    <xf numFmtId="189" fontId="54" fillId="2" borderId="26" xfId="0" applyNumberFormat="1" applyFont="1" applyFill="1" applyBorder="1" applyAlignment="1">
      <alignment horizontal="right" vertical="center"/>
    </xf>
    <xf numFmtId="0" fontId="52" fillId="35" borderId="26" xfId="0" applyFont="1" applyFill="1" applyBorder="1" applyAlignment="1">
      <alignment horizontal="center" vertical="center" wrapText="1"/>
    </xf>
    <xf numFmtId="0" fontId="52" fillId="35" borderId="35" xfId="0" applyFont="1" applyFill="1" applyBorder="1" applyAlignment="1">
      <alignment horizontal="center" vertical="center" wrapText="1"/>
    </xf>
    <xf numFmtId="187" fontId="54" fillId="0" borderId="1" xfId="0" applyNumberFormat="1" applyFont="1" applyFill="1" applyBorder="1" applyAlignment="1">
      <alignment vertical="center"/>
    </xf>
    <xf numFmtId="188" fontId="54" fillId="0" borderId="1" xfId="0" applyNumberFormat="1" applyFont="1" applyFill="1" applyBorder="1" applyAlignment="1">
      <alignment vertical="center"/>
    </xf>
    <xf numFmtId="188" fontId="54" fillId="2" borderId="1" xfId="0" applyNumberFormat="1" applyFont="1" applyFill="1" applyBorder="1" applyAlignment="1">
      <alignment vertical="center"/>
    </xf>
    <xf numFmtId="0" fontId="54" fillId="35" borderId="26" xfId="0" applyFont="1" applyFill="1" applyBorder="1" applyAlignment="1">
      <alignment vertical="center"/>
    </xf>
    <xf numFmtId="0" fontId="54" fillId="35" borderId="35" xfId="0" applyFont="1" applyFill="1" applyBorder="1" applyAlignment="1">
      <alignment vertical="center"/>
    </xf>
    <xf numFmtId="3" fontId="53" fillId="2" borderId="0" xfId="0" applyNumberFormat="1" applyFont="1" applyFill="1">
      <alignment vertical="center"/>
    </xf>
    <xf numFmtId="187" fontId="54" fillId="2" borderId="41" xfId="0" applyNumberFormat="1" applyFont="1" applyFill="1" applyBorder="1" applyAlignment="1">
      <alignment horizontal="right" vertical="center"/>
    </xf>
    <xf numFmtId="187" fontId="54" fillId="2" borderId="51" xfId="0" applyNumberFormat="1" applyFont="1" applyFill="1" applyBorder="1" applyAlignment="1">
      <alignment horizontal="right" vertical="center"/>
    </xf>
    <xf numFmtId="187" fontId="54" fillId="2" borderId="49" xfId="0" applyNumberFormat="1" applyFont="1" applyFill="1" applyBorder="1" applyAlignment="1">
      <alignment horizontal="right" vertical="center"/>
    </xf>
    <xf numFmtId="187" fontId="54" fillId="2" borderId="62" xfId="0" applyNumberFormat="1" applyFont="1" applyFill="1" applyBorder="1" applyAlignment="1">
      <alignment horizontal="right" vertical="center"/>
    </xf>
    <xf numFmtId="0" fontId="54" fillId="35" borderId="63" xfId="0" applyFont="1" applyFill="1" applyBorder="1" applyAlignment="1">
      <alignment horizontal="center" vertical="center" wrapText="1"/>
    </xf>
    <xf numFmtId="0" fontId="54" fillId="35" borderId="49" xfId="0" applyFont="1" applyFill="1" applyBorder="1" applyAlignment="1">
      <alignment horizontal="center" vertical="center" wrapText="1"/>
    </xf>
    <xf numFmtId="41" fontId="54" fillId="2" borderId="19" xfId="204" applyFont="1" applyFill="1" applyBorder="1" applyAlignment="1">
      <alignment horizontal="center" vertical="center"/>
    </xf>
    <xf numFmtId="41" fontId="54" fillId="2" borderId="29" xfId="204" applyFont="1" applyFill="1" applyBorder="1" applyAlignment="1">
      <alignment horizontal="center" vertical="center"/>
    </xf>
    <xf numFmtId="41" fontId="54" fillId="2" borderId="16" xfId="204" applyFont="1" applyFill="1" applyBorder="1" applyAlignment="1">
      <alignment horizontal="center" vertical="center"/>
    </xf>
    <xf numFmtId="41" fontId="54" fillId="2" borderId="20" xfId="204" applyFont="1" applyFill="1" applyBorder="1" applyAlignment="1">
      <alignment horizontal="center" vertical="center"/>
    </xf>
    <xf numFmtId="41" fontId="54" fillId="2" borderId="32" xfId="204" applyFont="1" applyFill="1" applyBorder="1" applyAlignment="1">
      <alignment horizontal="center" vertical="center"/>
    </xf>
    <xf numFmtId="41" fontId="54" fillId="2" borderId="33" xfId="204" applyFont="1" applyFill="1" applyBorder="1" applyAlignment="1">
      <alignment horizontal="center" vertical="center"/>
    </xf>
    <xf numFmtId="41" fontId="54" fillId="2" borderId="0" xfId="204" applyFont="1" applyFill="1" applyBorder="1" applyAlignment="1">
      <alignment horizontal="center" vertical="center"/>
    </xf>
    <xf numFmtId="41" fontId="54" fillId="2" borderId="46" xfId="204" applyFont="1" applyFill="1" applyBorder="1" applyAlignment="1">
      <alignment horizontal="center" vertical="center"/>
    </xf>
    <xf numFmtId="41" fontId="54" fillId="2" borderId="35" xfId="204" applyFont="1" applyFill="1" applyBorder="1" applyAlignment="1">
      <alignment horizontal="center" vertical="center"/>
    </xf>
    <xf numFmtId="41" fontId="54" fillId="2" borderId="24" xfId="204" applyFont="1" applyFill="1" applyBorder="1" applyAlignment="1">
      <alignment horizontal="center" vertical="center"/>
    </xf>
    <xf numFmtId="41" fontId="54" fillId="2" borderId="21" xfId="204" applyFont="1" applyFill="1" applyBorder="1" applyAlignment="1">
      <alignment horizontal="center" vertical="center"/>
    </xf>
    <xf numFmtId="41" fontId="54" fillId="2" borderId="47" xfId="204" applyFont="1" applyFill="1" applyBorder="1" applyAlignment="1">
      <alignment horizontal="center" vertical="center"/>
    </xf>
    <xf numFmtId="41" fontId="53" fillId="2" borderId="0" xfId="204" applyFont="1" applyFill="1">
      <alignment vertical="center"/>
    </xf>
    <xf numFmtId="3" fontId="54" fillId="2" borderId="28" xfId="0" applyNumberFormat="1" applyFont="1" applyFill="1" applyBorder="1" applyAlignment="1">
      <alignment horizontal="right" vertical="center"/>
    </xf>
    <xf numFmtId="3" fontId="54" fillId="2" borderId="20" xfId="0" applyNumberFormat="1" applyFont="1" applyFill="1" applyBorder="1" applyAlignment="1">
      <alignment horizontal="right" vertical="center"/>
    </xf>
    <xf numFmtId="3" fontId="54" fillId="2" borderId="31" xfId="0" applyNumberFormat="1" applyFont="1" applyFill="1" applyBorder="1" applyAlignment="1">
      <alignment horizontal="right" vertical="center"/>
    </xf>
    <xf numFmtId="3" fontId="54" fillId="2" borderId="46" xfId="0" applyNumberFormat="1" applyFont="1" applyFill="1" applyBorder="1" applyAlignment="1">
      <alignment horizontal="right" vertical="center"/>
    </xf>
    <xf numFmtId="3" fontId="54" fillId="2" borderId="22" xfId="0" applyNumberFormat="1" applyFont="1" applyFill="1" applyBorder="1" applyAlignment="1">
      <alignment horizontal="right" vertical="center"/>
    </xf>
    <xf numFmtId="3" fontId="54" fillId="2" borderId="47" xfId="0" applyNumberFormat="1" applyFont="1" applyFill="1" applyBorder="1" applyAlignment="1">
      <alignment horizontal="right" vertical="center"/>
    </xf>
    <xf numFmtId="41" fontId="54" fillId="2" borderId="17" xfId="204" applyFont="1" applyFill="1" applyBorder="1" applyAlignment="1">
      <alignment horizontal="right" vertical="center"/>
    </xf>
    <xf numFmtId="41" fontId="54" fillId="2" borderId="19" xfId="204" applyFont="1" applyFill="1" applyBorder="1" applyAlignment="1">
      <alignment horizontal="right" vertical="center"/>
    </xf>
    <xf numFmtId="41" fontId="54" fillId="2" borderId="52" xfId="204" applyFont="1" applyFill="1" applyBorder="1" applyAlignment="1">
      <alignment horizontal="right" vertical="center"/>
    </xf>
    <xf numFmtId="41" fontId="54" fillId="2" borderId="16" xfId="204" applyFont="1" applyFill="1" applyBorder="1" applyAlignment="1">
      <alignment horizontal="right" vertical="center"/>
    </xf>
    <xf numFmtId="41" fontId="54" fillId="2" borderId="29" xfId="204" applyFont="1" applyFill="1" applyBorder="1" applyAlignment="1">
      <alignment horizontal="right" vertical="center"/>
    </xf>
    <xf numFmtId="41" fontId="54" fillId="2" borderId="38" xfId="204" applyFont="1" applyFill="1" applyBorder="1" applyAlignment="1">
      <alignment horizontal="right" vertical="center"/>
    </xf>
    <xf numFmtId="41" fontId="54" fillId="2" borderId="25" xfId="204" applyFont="1" applyFill="1" applyBorder="1" applyAlignment="1">
      <alignment horizontal="right" vertical="center"/>
    </xf>
    <xf numFmtId="41" fontId="54" fillId="2" borderId="54" xfId="204" applyFont="1" applyFill="1" applyBorder="1" applyAlignment="1">
      <alignment horizontal="right" vertical="center"/>
    </xf>
    <xf numFmtId="41" fontId="54" fillId="2" borderId="36" xfId="204" applyFont="1" applyFill="1" applyBorder="1" applyAlignment="1">
      <alignment horizontal="right" vertical="center"/>
    </xf>
    <xf numFmtId="41" fontId="54" fillId="2" borderId="23" xfId="204" applyFont="1" applyFill="1" applyBorder="1" applyAlignment="1">
      <alignment horizontal="right" vertical="center"/>
    </xf>
    <xf numFmtId="41" fontId="54" fillId="2" borderId="43" xfId="204" applyFont="1" applyFill="1" applyBorder="1" applyAlignment="1">
      <alignment horizontal="right" vertical="center"/>
    </xf>
    <xf numFmtId="41" fontId="54" fillId="2" borderId="44" xfId="204" applyFont="1" applyFill="1" applyBorder="1" applyAlignment="1">
      <alignment horizontal="right" vertical="center"/>
    </xf>
    <xf numFmtId="41" fontId="54" fillId="2" borderId="56" xfId="204" applyFont="1" applyFill="1" applyBorder="1" applyAlignment="1">
      <alignment horizontal="right" vertical="center"/>
    </xf>
    <xf numFmtId="41" fontId="54" fillId="2" borderId="40" xfId="204" applyFont="1" applyFill="1" applyBorder="1" applyAlignment="1">
      <alignment horizontal="right" vertical="center"/>
    </xf>
    <xf numFmtId="41" fontId="54" fillId="2" borderId="41" xfId="204" applyFont="1" applyFill="1" applyBorder="1" applyAlignment="1">
      <alignment horizontal="right" vertical="center"/>
    </xf>
    <xf numFmtId="194" fontId="54" fillId="2" borderId="40" xfId="0" applyNumberFormat="1" applyFont="1" applyFill="1" applyBorder="1" applyAlignment="1">
      <alignment horizontal="right" vertical="center"/>
    </xf>
    <xf numFmtId="194" fontId="54" fillId="2" borderId="44" xfId="0" applyNumberFormat="1" applyFont="1" applyFill="1" applyBorder="1" applyAlignment="1">
      <alignment horizontal="right" vertical="center"/>
    </xf>
    <xf numFmtId="194" fontId="54" fillId="2" borderId="41" xfId="0" applyNumberFormat="1" applyFont="1" applyFill="1" applyBorder="1" applyAlignment="1">
      <alignment horizontal="right" vertical="center"/>
    </xf>
    <xf numFmtId="41" fontId="54" fillId="2" borderId="31" xfId="204" applyFont="1" applyFill="1" applyBorder="1" applyAlignment="1">
      <alignment horizontal="right" vertical="center"/>
    </xf>
    <xf numFmtId="41" fontId="54" fillId="2" borderId="33" xfId="204" applyFont="1" applyFill="1" applyBorder="1" applyAlignment="1">
      <alignment horizontal="right" vertical="center"/>
    </xf>
    <xf numFmtId="41" fontId="54" fillId="2" borderId="57" xfId="204" applyFont="1" applyFill="1" applyBorder="1" applyAlignment="1">
      <alignment horizontal="right" vertical="center"/>
    </xf>
    <xf numFmtId="41" fontId="54" fillId="2" borderId="46" xfId="204" applyFont="1" applyFill="1" applyBorder="1" applyAlignment="1">
      <alignment horizontal="right" vertical="center"/>
    </xf>
    <xf numFmtId="41" fontId="54" fillId="2" borderId="32" xfId="204" applyFont="1" applyFill="1" applyBorder="1" applyAlignment="1">
      <alignment horizontal="right" vertical="center"/>
    </xf>
    <xf numFmtId="41" fontId="54" fillId="2" borderId="48" xfId="204" applyFont="1" applyFill="1" applyBorder="1" applyAlignment="1">
      <alignment horizontal="right" vertical="center"/>
    </xf>
    <xf numFmtId="41" fontId="54" fillId="2" borderId="50" xfId="204" applyFont="1" applyFill="1" applyBorder="1" applyAlignment="1">
      <alignment horizontal="right" vertical="center"/>
    </xf>
    <xf numFmtId="41" fontId="54" fillId="2" borderId="63" xfId="204" applyFont="1" applyFill="1" applyBorder="1" applyAlignment="1">
      <alignment horizontal="right" vertical="center"/>
    </xf>
    <xf numFmtId="41" fontId="54" fillId="2" borderId="64" xfId="204" applyFont="1" applyFill="1" applyBorder="1" applyAlignment="1">
      <alignment horizontal="right" vertical="center"/>
    </xf>
    <xf numFmtId="41" fontId="54" fillId="2" borderId="49" xfId="204" applyFont="1" applyFill="1" applyBorder="1" applyAlignment="1">
      <alignment horizontal="right" vertical="center"/>
    </xf>
    <xf numFmtId="194" fontId="54" fillId="2" borderId="64" xfId="0" applyNumberFormat="1" applyFont="1" applyFill="1" applyBorder="1" applyAlignment="1">
      <alignment horizontal="right" vertical="center"/>
    </xf>
    <xf numFmtId="194" fontId="54" fillId="2" borderId="50" xfId="0" applyNumberFormat="1" applyFont="1" applyFill="1" applyBorder="1" applyAlignment="1">
      <alignment horizontal="right" vertical="center"/>
    </xf>
    <xf numFmtId="194" fontId="54" fillId="2" borderId="49" xfId="0" applyNumberFormat="1" applyFont="1" applyFill="1" applyBorder="1" applyAlignment="1">
      <alignment horizontal="right" vertical="center"/>
    </xf>
    <xf numFmtId="0" fontId="54" fillId="2" borderId="0" xfId="0" applyFont="1" applyFill="1" applyBorder="1" applyAlignment="1">
      <alignment horizontal="center" vertical="center" textRotation="255"/>
    </xf>
    <xf numFmtId="0" fontId="54" fillId="2" borderId="0" xfId="0" applyFont="1" applyFill="1" applyBorder="1" applyAlignment="1">
      <alignment vertical="center"/>
    </xf>
    <xf numFmtId="41" fontId="54" fillId="2" borderId="0" xfId="204" applyFont="1" applyFill="1" applyBorder="1" applyAlignment="1">
      <alignment horizontal="right" vertical="center"/>
    </xf>
    <xf numFmtId="41" fontId="54" fillId="2" borderId="22" xfId="204" applyFont="1" applyFill="1" applyBorder="1" applyAlignment="1">
      <alignment horizontal="right" vertical="center"/>
    </xf>
    <xf numFmtId="41" fontId="54" fillId="2" borderId="24" xfId="204" applyFont="1" applyFill="1" applyBorder="1" applyAlignment="1">
      <alignment horizontal="right" vertical="center"/>
    </xf>
    <xf numFmtId="41" fontId="54" fillId="2" borderId="58" xfId="204" applyFont="1" applyFill="1" applyBorder="1" applyAlignment="1">
      <alignment horizontal="right" vertical="center"/>
    </xf>
    <xf numFmtId="41" fontId="54" fillId="2" borderId="47" xfId="204" applyFont="1" applyFill="1" applyBorder="1" applyAlignment="1">
      <alignment horizontal="right" vertical="center"/>
    </xf>
    <xf numFmtId="41" fontId="54" fillId="2" borderId="35" xfId="204" applyFont="1" applyFill="1" applyBorder="1" applyAlignment="1">
      <alignment horizontal="right" vertical="center"/>
    </xf>
    <xf numFmtId="0" fontId="5" fillId="0" borderId="119" xfId="2" applyFont="1" applyFill="1" applyBorder="1" applyAlignment="1">
      <alignment vertical="center"/>
    </xf>
    <xf numFmtId="0" fontId="50" fillId="0" borderId="119" xfId="2" applyFont="1" applyFill="1" applyBorder="1">
      <alignment vertical="center"/>
    </xf>
    <xf numFmtId="0" fontId="54" fillId="35" borderId="118" xfId="0" applyFont="1" applyFill="1" applyBorder="1" applyAlignment="1">
      <alignment horizontal="center" vertical="center"/>
    </xf>
    <xf numFmtId="187" fontId="54" fillId="2" borderId="120" xfId="0" applyNumberFormat="1" applyFont="1" applyFill="1" applyBorder="1" applyAlignment="1">
      <alignment horizontal="right" vertical="center"/>
    </xf>
    <xf numFmtId="41" fontId="54" fillId="0" borderId="71" xfId="204" applyFont="1" applyFill="1" applyBorder="1" applyAlignment="1">
      <alignment horizontal="right" vertical="center"/>
    </xf>
    <xf numFmtId="41" fontId="54" fillId="0" borderId="111" xfId="204" applyFont="1" applyFill="1" applyBorder="1" applyAlignment="1">
      <alignment horizontal="right" vertical="center"/>
    </xf>
    <xf numFmtId="41" fontId="54" fillId="0" borderId="67" xfId="204" applyFont="1" applyFill="1" applyBorder="1" applyAlignment="1">
      <alignment horizontal="right" vertical="center"/>
    </xf>
    <xf numFmtId="41" fontId="54" fillId="0" borderId="68" xfId="204" applyFont="1" applyFill="1" applyBorder="1" applyAlignment="1">
      <alignment horizontal="right" vertical="center"/>
    </xf>
    <xf numFmtId="189" fontId="54" fillId="0" borderId="71" xfId="0" applyNumberFormat="1" applyFont="1" applyFill="1" applyBorder="1" applyAlignment="1">
      <alignment horizontal="right" vertical="center"/>
    </xf>
    <xf numFmtId="41" fontId="54" fillId="0" borderId="0" xfId="204" applyFont="1" applyFill="1" applyBorder="1" applyAlignment="1">
      <alignment horizontal="right" vertical="center"/>
    </xf>
    <xf numFmtId="189" fontId="54" fillId="2" borderId="0" xfId="2" applyNumberFormat="1" applyFont="1" applyFill="1" applyBorder="1" applyAlignment="1">
      <alignment horizontal="right" vertical="center"/>
    </xf>
    <xf numFmtId="41" fontId="54" fillId="0" borderId="121" xfId="204" applyFont="1" applyFill="1" applyBorder="1" applyAlignment="1">
      <alignment horizontal="right" vertical="center"/>
    </xf>
    <xf numFmtId="41" fontId="54" fillId="0" borderId="26" xfId="204" applyFont="1" applyFill="1" applyBorder="1" applyAlignment="1">
      <alignment horizontal="right" vertical="center"/>
    </xf>
    <xf numFmtId="189" fontId="54" fillId="2" borderId="21" xfId="2" applyNumberFormat="1" applyFont="1" applyFill="1" applyBorder="1" applyAlignment="1">
      <alignment horizontal="right" vertical="center"/>
    </xf>
    <xf numFmtId="0" fontId="50" fillId="2" borderId="122" xfId="2" applyFont="1" applyFill="1" applyBorder="1">
      <alignment vertical="center"/>
    </xf>
    <xf numFmtId="0" fontId="55" fillId="0" borderId="122" xfId="3" applyFont="1" applyFill="1" applyBorder="1" applyAlignment="1">
      <alignment vertical="center"/>
    </xf>
    <xf numFmtId="0" fontId="55" fillId="0" borderId="123" xfId="3" applyFont="1" applyFill="1" applyBorder="1" applyAlignment="1">
      <alignment vertical="center"/>
    </xf>
    <xf numFmtId="0" fontId="50" fillId="0" borderId="122" xfId="2" applyFont="1" applyFill="1" applyBorder="1">
      <alignment vertical="center"/>
    </xf>
    <xf numFmtId="0" fontId="55" fillId="0" borderId="0" xfId="3" applyFont="1" applyFill="1" applyBorder="1" applyAlignment="1">
      <alignment vertical="center"/>
    </xf>
    <xf numFmtId="0" fontId="69" fillId="0" borderId="122" xfId="3" applyFont="1" applyFill="1" applyBorder="1" applyAlignment="1">
      <alignment vertical="center"/>
    </xf>
    <xf numFmtId="0" fontId="70" fillId="0" borderId="122" xfId="2" applyFont="1" applyFill="1" applyBorder="1">
      <alignment vertical="center"/>
    </xf>
    <xf numFmtId="0" fontId="54" fillId="35" borderId="16" xfId="0" applyFont="1" applyFill="1" applyBorder="1" applyAlignment="1">
      <alignment horizontal="center" vertical="center" wrapText="1"/>
    </xf>
    <xf numFmtId="0" fontId="54" fillId="35" borderId="0" xfId="0" applyFont="1" applyFill="1" applyBorder="1" applyAlignment="1">
      <alignment horizontal="center" vertical="center" wrapText="1"/>
    </xf>
    <xf numFmtId="0" fontId="54" fillId="35" borderId="21" xfId="0" applyFont="1" applyFill="1" applyBorder="1" applyAlignment="1">
      <alignment horizontal="center" vertical="center" wrapText="1"/>
    </xf>
    <xf numFmtId="0" fontId="54" fillId="35" borderId="17" xfId="0" applyFont="1" applyFill="1" applyBorder="1" applyAlignment="1">
      <alignment horizontal="center" vertical="center" wrapText="1"/>
    </xf>
    <xf numFmtId="0" fontId="54" fillId="35" borderId="17" xfId="0" applyFont="1" applyFill="1" applyBorder="1" applyAlignment="1">
      <alignment horizontal="center" vertical="center"/>
    </xf>
    <xf numFmtId="0" fontId="54" fillId="35" borderId="20" xfId="0" applyFont="1" applyFill="1" applyBorder="1" applyAlignment="1">
      <alignment horizontal="center" vertical="center"/>
    </xf>
    <xf numFmtId="0" fontId="54" fillId="35" borderId="19" xfId="0" applyFont="1" applyFill="1" applyBorder="1" applyAlignment="1">
      <alignment horizontal="center" vertical="center"/>
    </xf>
    <xf numFmtId="0" fontId="54" fillId="35" borderId="16" xfId="0" applyFont="1" applyFill="1" applyBorder="1" applyAlignment="1">
      <alignment horizontal="center" vertical="center"/>
    </xf>
    <xf numFmtId="0" fontId="54" fillId="35" borderId="23" xfId="0" applyFont="1" applyFill="1" applyBorder="1" applyAlignment="1">
      <alignment horizontal="center" vertical="center"/>
    </xf>
    <xf numFmtId="0" fontId="54" fillId="35" borderId="53" xfId="0" applyFont="1" applyFill="1" applyBorder="1" applyAlignment="1">
      <alignment horizontal="center" vertical="center"/>
    </xf>
    <xf numFmtId="0" fontId="54" fillId="35" borderId="0" xfId="0" applyFont="1" applyFill="1" applyBorder="1" applyAlignment="1">
      <alignment horizontal="center" vertical="center"/>
    </xf>
    <xf numFmtId="0" fontId="54" fillId="35" borderId="37" xfId="0" applyFont="1" applyFill="1" applyBorder="1" applyAlignment="1">
      <alignment horizontal="center" vertical="center"/>
    </xf>
    <xf numFmtId="0" fontId="53" fillId="2" borderId="0" xfId="0" applyFont="1" applyFill="1" applyBorder="1" applyAlignment="1">
      <alignment horizontal="center" vertical="center"/>
    </xf>
    <xf numFmtId="0" fontId="54" fillId="35" borderId="27" xfId="0" applyFont="1" applyFill="1" applyBorder="1" applyAlignment="1">
      <alignment horizontal="center" vertical="center"/>
    </xf>
    <xf numFmtId="0" fontId="54" fillId="35" borderId="30" xfId="0" applyFont="1" applyFill="1" applyBorder="1" applyAlignment="1">
      <alignment horizontal="center" vertical="center"/>
    </xf>
    <xf numFmtId="0" fontId="54" fillId="2" borderId="27" xfId="0" applyFont="1" applyFill="1" applyBorder="1" applyAlignment="1">
      <alignment horizontal="center" vertical="center"/>
    </xf>
    <xf numFmtId="0" fontId="54" fillId="2" borderId="23" xfId="0" applyFont="1" applyFill="1" applyBorder="1" applyAlignment="1">
      <alignment horizontal="center" vertical="center"/>
    </xf>
    <xf numFmtId="0" fontId="54" fillId="2" borderId="37" xfId="0" applyFont="1" applyFill="1" applyBorder="1" applyAlignment="1">
      <alignment horizontal="center" vertical="center"/>
    </xf>
    <xf numFmtId="0" fontId="54" fillId="2" borderId="30" xfId="0" applyFont="1" applyFill="1" applyBorder="1" applyAlignment="1">
      <alignment horizontal="center" vertical="center"/>
    </xf>
    <xf numFmtId="0" fontId="54" fillId="2" borderId="49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0" fontId="54" fillId="2" borderId="21" xfId="0" applyFont="1" applyFill="1" applyBorder="1" applyAlignment="1">
      <alignment horizontal="center" vertical="center"/>
    </xf>
    <xf numFmtId="0" fontId="54" fillId="2" borderId="34" xfId="0" applyFont="1" applyFill="1" applyBorder="1" applyAlignment="1">
      <alignment horizontal="center" vertical="center"/>
    </xf>
    <xf numFmtId="0" fontId="54" fillId="35" borderId="19" xfId="0" applyFont="1" applyFill="1" applyBorder="1" applyAlignment="1">
      <alignment horizontal="center" vertical="center" wrapText="1"/>
    </xf>
    <xf numFmtId="0" fontId="54" fillId="2" borderId="42" xfId="0" applyFont="1" applyFill="1" applyBorder="1" applyAlignment="1">
      <alignment horizontal="center" vertical="center"/>
    </xf>
    <xf numFmtId="0" fontId="54" fillId="2" borderId="35" xfId="0" applyFont="1" applyFill="1" applyBorder="1" applyAlignment="1">
      <alignment horizontal="center" vertical="center"/>
    </xf>
    <xf numFmtId="0" fontId="53" fillId="35" borderId="0" xfId="0" applyFont="1" applyFill="1" applyBorder="1" applyAlignment="1">
      <alignment horizontal="center" vertical="center"/>
    </xf>
    <xf numFmtId="0" fontId="54" fillId="2" borderId="1" xfId="0" applyFont="1" applyFill="1" applyBorder="1" applyAlignment="1">
      <alignment horizontal="center" vertical="center"/>
    </xf>
    <xf numFmtId="0" fontId="54" fillId="2" borderId="20" xfId="0" applyFont="1" applyFill="1" applyBorder="1" applyAlignment="1">
      <alignment horizontal="center" vertical="center" wrapText="1"/>
    </xf>
    <xf numFmtId="0" fontId="54" fillId="2" borderId="47" xfId="0" applyFont="1" applyFill="1" applyBorder="1" applyAlignment="1">
      <alignment horizontal="center" vertical="center"/>
    </xf>
    <xf numFmtId="0" fontId="53" fillId="2" borderId="21" xfId="0" applyFont="1" applyFill="1" applyBorder="1" applyAlignment="1">
      <alignment horizontal="center" vertical="center"/>
    </xf>
    <xf numFmtId="0" fontId="54" fillId="2" borderId="52" xfId="0" applyFont="1" applyFill="1" applyBorder="1" applyAlignment="1">
      <alignment horizontal="center" vertical="center"/>
    </xf>
    <xf numFmtId="0" fontId="54" fillId="2" borderId="57" xfId="0" applyFont="1" applyFill="1" applyBorder="1" applyAlignment="1">
      <alignment horizontal="center" vertical="center"/>
    </xf>
    <xf numFmtId="0" fontId="54" fillId="2" borderId="54" xfId="0" applyFont="1" applyFill="1" applyBorder="1" applyAlignment="1">
      <alignment horizontal="center" vertical="center"/>
    </xf>
    <xf numFmtId="0" fontId="54" fillId="2" borderId="46" xfId="0" applyFont="1" applyFill="1" applyBorder="1" applyAlignment="1">
      <alignment horizontal="center" vertical="center" wrapText="1"/>
    </xf>
    <xf numFmtId="0" fontId="54" fillId="35" borderId="106" xfId="0" applyFont="1" applyFill="1" applyBorder="1" applyAlignment="1">
      <alignment horizontal="center" vertical="center" wrapText="1"/>
    </xf>
    <xf numFmtId="0" fontId="54" fillId="35" borderId="24" xfId="0" applyFont="1" applyFill="1" applyBorder="1" applyAlignment="1">
      <alignment horizontal="center" vertical="center" wrapText="1"/>
    </xf>
    <xf numFmtId="0" fontId="54" fillId="35" borderId="107" xfId="0" applyFont="1" applyFill="1" applyBorder="1" applyAlignment="1">
      <alignment horizontal="center" vertical="center"/>
    </xf>
    <xf numFmtId="0" fontId="54" fillId="35" borderId="0" xfId="0" applyFont="1" applyFill="1" applyBorder="1" applyAlignment="1">
      <alignment horizontal="center" vertical="center" wrapText="1"/>
    </xf>
    <xf numFmtId="0" fontId="54" fillId="35" borderId="0" xfId="0" applyFont="1" applyFill="1" applyBorder="1" applyAlignment="1">
      <alignment horizontal="center" vertical="center"/>
    </xf>
    <xf numFmtId="0" fontId="54" fillId="35" borderId="26" xfId="0" applyFont="1" applyFill="1" applyBorder="1" applyAlignment="1">
      <alignment horizontal="center" vertical="center" wrapText="1"/>
    </xf>
    <xf numFmtId="0" fontId="54" fillId="2" borderId="53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0" fontId="54" fillId="2" borderId="21" xfId="0" applyFont="1" applyFill="1" applyBorder="1" applyAlignment="1">
      <alignment horizontal="center" vertical="center"/>
    </xf>
    <xf numFmtId="0" fontId="54" fillId="2" borderId="23" xfId="0" applyFont="1" applyFill="1" applyBorder="1" applyAlignment="1">
      <alignment horizontal="center" vertical="center"/>
    </xf>
    <xf numFmtId="0" fontId="54" fillId="2" borderId="32" xfId="0" applyFont="1" applyFill="1" applyBorder="1" applyAlignment="1">
      <alignment horizontal="center" vertical="center"/>
    </xf>
    <xf numFmtId="0" fontId="53" fillId="2" borderId="0" xfId="0" applyFont="1" applyFill="1" applyBorder="1" applyAlignment="1">
      <alignment horizontal="center" vertical="center"/>
    </xf>
    <xf numFmtId="0" fontId="54" fillId="35" borderId="30" xfId="0" applyFont="1" applyFill="1" applyBorder="1" applyAlignment="1">
      <alignment horizontal="center" vertical="center"/>
    </xf>
    <xf numFmtId="0" fontId="54" fillId="35" borderId="21" xfId="0" applyFont="1" applyFill="1" applyBorder="1" applyAlignment="1">
      <alignment horizontal="center" vertical="center"/>
    </xf>
    <xf numFmtId="0" fontId="54" fillId="35" borderId="26" xfId="0" applyFont="1" applyFill="1" applyBorder="1" applyAlignment="1">
      <alignment horizontal="center" vertical="center"/>
    </xf>
    <xf numFmtId="0" fontId="54" fillId="2" borderId="41" xfId="0" applyFont="1" applyFill="1" applyBorder="1" applyAlignment="1">
      <alignment horizontal="center" vertical="center"/>
    </xf>
    <xf numFmtId="0" fontId="54" fillId="2" borderId="35" xfId="0" applyFont="1" applyFill="1" applyBorder="1" applyAlignment="1">
      <alignment horizontal="center" vertical="center"/>
    </xf>
    <xf numFmtId="0" fontId="54" fillId="2" borderId="55" xfId="0" applyFont="1" applyFill="1" applyBorder="1" applyAlignment="1">
      <alignment horizontal="center" vertical="center"/>
    </xf>
    <xf numFmtId="0" fontId="52" fillId="35" borderId="21" xfId="0" applyFont="1" applyFill="1" applyBorder="1" applyAlignment="1">
      <alignment horizontal="center" vertical="center" wrapText="1"/>
    </xf>
    <xf numFmtId="0" fontId="54" fillId="35" borderId="23" xfId="0" applyFont="1" applyFill="1" applyBorder="1" applyAlignment="1">
      <alignment horizontal="center" vertical="center" wrapText="1"/>
    </xf>
    <xf numFmtId="0" fontId="54" fillId="2" borderId="47" xfId="0" applyFont="1" applyFill="1" applyBorder="1" applyAlignment="1">
      <alignment horizontal="center" vertical="center"/>
    </xf>
    <xf numFmtId="0" fontId="53" fillId="2" borderId="21" xfId="0" applyFont="1" applyFill="1" applyBorder="1" applyAlignment="1">
      <alignment horizontal="center" vertical="center"/>
    </xf>
    <xf numFmtId="0" fontId="54" fillId="35" borderId="71" xfId="0" applyFont="1" applyFill="1" applyBorder="1" applyAlignment="1">
      <alignment horizontal="center" vertical="center" wrapText="1"/>
    </xf>
    <xf numFmtId="0" fontId="54" fillId="2" borderId="54" xfId="0" applyFont="1" applyFill="1" applyBorder="1" applyAlignment="1">
      <alignment horizontal="center" vertical="center"/>
    </xf>
    <xf numFmtId="0" fontId="54" fillId="2" borderId="57" xfId="0" applyFont="1" applyFill="1" applyBorder="1" applyAlignment="1">
      <alignment horizontal="center" vertical="center"/>
    </xf>
    <xf numFmtId="0" fontId="54" fillId="35" borderId="24" xfId="0" applyFont="1" applyFill="1" applyBorder="1" applyAlignment="1">
      <alignment horizontal="center" vertical="center" wrapText="1"/>
    </xf>
    <xf numFmtId="0" fontId="50" fillId="0" borderId="0" xfId="2" applyFont="1" applyFill="1" applyBorder="1">
      <alignment vertical="center"/>
    </xf>
    <xf numFmtId="0" fontId="72" fillId="0" borderId="124" xfId="0" applyFont="1" applyBorder="1">
      <alignment vertical="center"/>
    </xf>
    <xf numFmtId="0" fontId="72" fillId="0" borderId="0" xfId="0" applyFont="1">
      <alignment vertical="center"/>
    </xf>
    <xf numFmtId="0" fontId="54" fillId="35" borderId="22" xfId="0" applyFont="1" applyFill="1" applyBorder="1" applyAlignment="1">
      <alignment horizontal="center" vertical="center" wrapText="1"/>
    </xf>
    <xf numFmtId="0" fontId="54" fillId="35" borderId="50" xfId="0" applyFont="1" applyFill="1" applyBorder="1" applyAlignment="1">
      <alignment horizontal="center" vertical="center"/>
    </xf>
    <xf numFmtId="0" fontId="54" fillId="35" borderId="64" xfId="0" applyFont="1" applyFill="1" applyBorder="1" applyAlignment="1">
      <alignment horizontal="center" vertical="center"/>
    </xf>
    <xf numFmtId="1" fontId="54" fillId="2" borderId="31" xfId="0" applyNumberFormat="1" applyFont="1" applyFill="1" applyBorder="1" applyAlignment="1">
      <alignment horizontal="right" vertical="center"/>
    </xf>
    <xf numFmtId="1" fontId="54" fillId="2" borderId="0" xfId="0" applyNumberFormat="1" applyFont="1" applyFill="1" applyBorder="1" applyAlignment="1">
      <alignment horizontal="right" vertical="center"/>
    </xf>
    <xf numFmtId="1" fontId="54" fillId="2" borderId="32" xfId="0" applyNumberFormat="1" applyFont="1" applyFill="1" applyBorder="1" applyAlignment="1">
      <alignment horizontal="right" vertical="center"/>
    </xf>
    <xf numFmtId="1" fontId="54" fillId="2" borderId="57" xfId="0" applyNumberFormat="1" applyFont="1" applyFill="1" applyBorder="1" applyAlignment="1">
      <alignment horizontal="right" vertical="center"/>
    </xf>
    <xf numFmtId="1" fontId="54" fillId="2" borderId="43" xfId="0" applyNumberFormat="1" applyFont="1" applyFill="1" applyBorder="1" applyAlignment="1">
      <alignment horizontal="right" vertical="center"/>
    </xf>
    <xf numFmtId="1" fontId="54" fillId="2" borderId="55" xfId="0" applyNumberFormat="1" applyFont="1" applyFill="1" applyBorder="1" applyAlignment="1">
      <alignment horizontal="right" vertical="center"/>
    </xf>
    <xf numFmtId="1" fontId="54" fillId="2" borderId="41" xfId="0" applyNumberFormat="1" applyFont="1" applyFill="1" applyBorder="1" applyAlignment="1">
      <alignment horizontal="right" vertical="center"/>
    </xf>
    <xf numFmtId="1" fontId="54" fillId="2" borderId="56" xfId="0" applyNumberFormat="1" applyFont="1" applyFill="1" applyBorder="1" applyAlignment="1">
      <alignment horizontal="right" vertical="center"/>
    </xf>
    <xf numFmtId="0" fontId="53" fillId="2" borderId="0" xfId="0" applyFont="1" applyFill="1" applyAlignment="1">
      <alignment horizontal="center" vertical="center"/>
    </xf>
    <xf numFmtId="1" fontId="50" fillId="2" borderId="0" xfId="2" applyNumberFormat="1" applyFont="1" applyFill="1">
      <alignment vertical="center"/>
    </xf>
    <xf numFmtId="196" fontId="50" fillId="2" borderId="0" xfId="2" applyNumberFormat="1" applyFont="1" applyFill="1">
      <alignment vertical="center"/>
    </xf>
    <xf numFmtId="1" fontId="54" fillId="2" borderId="22" xfId="0" applyNumberFormat="1" applyFont="1" applyFill="1" applyBorder="1" applyAlignment="1">
      <alignment horizontal="right" vertical="center"/>
    </xf>
    <xf numFmtId="1" fontId="54" fillId="2" borderId="21" xfId="0" applyNumberFormat="1" applyFont="1" applyFill="1" applyBorder="1" applyAlignment="1">
      <alignment horizontal="right" vertical="center"/>
    </xf>
    <xf numFmtId="1" fontId="54" fillId="2" borderId="35" xfId="0" applyNumberFormat="1" applyFont="1" applyFill="1" applyBorder="1" applyAlignment="1">
      <alignment horizontal="right" vertical="center"/>
    </xf>
    <xf numFmtId="1" fontId="54" fillId="2" borderId="58" xfId="0" applyNumberFormat="1" applyFont="1" applyFill="1" applyBorder="1" applyAlignment="1">
      <alignment horizontal="right" vertical="center"/>
    </xf>
    <xf numFmtId="0" fontId="54" fillId="35" borderId="1" xfId="0" applyFont="1" applyFill="1" applyBorder="1" applyAlignment="1">
      <alignment vertical="center"/>
    </xf>
    <xf numFmtId="0" fontId="54" fillId="35" borderId="31" xfId="0" applyFont="1" applyFill="1" applyBorder="1" applyAlignment="1">
      <alignment horizontal="center" vertical="center" wrapText="1"/>
    </xf>
    <xf numFmtId="0" fontId="54" fillId="35" borderId="33" xfId="0" applyFont="1" applyFill="1" applyBorder="1" applyAlignment="1">
      <alignment horizontal="center" vertical="center" wrapText="1"/>
    </xf>
    <xf numFmtId="188" fontId="54" fillId="2" borderId="111" xfId="0" applyNumberFormat="1" applyFont="1" applyFill="1" applyBorder="1" applyAlignment="1">
      <alignment horizontal="right" vertical="center"/>
    </xf>
    <xf numFmtId="188" fontId="54" fillId="2" borderId="66" xfId="0" applyNumberFormat="1" applyFont="1" applyFill="1" applyBorder="1" applyAlignment="1">
      <alignment horizontal="right" vertical="center"/>
    </xf>
    <xf numFmtId="188" fontId="54" fillId="2" borderId="38" xfId="0" applyNumberFormat="1" applyFont="1" applyFill="1" applyBorder="1" applyAlignment="1">
      <alignment horizontal="right" vertical="center"/>
    </xf>
    <xf numFmtId="0" fontId="53" fillId="35" borderId="71" xfId="0" applyFont="1" applyFill="1" applyBorder="1">
      <alignment vertical="center"/>
    </xf>
    <xf numFmtId="0" fontId="54" fillId="35" borderId="40" xfId="0" applyFont="1" applyFill="1" applyBorder="1" applyAlignment="1">
      <alignment horizontal="center" vertical="center" wrapText="1"/>
    </xf>
    <xf numFmtId="0" fontId="54" fillId="35" borderId="32" xfId="0" applyFont="1" applyFill="1" applyBorder="1" applyAlignment="1">
      <alignment vertical="center" wrapText="1"/>
    </xf>
    <xf numFmtId="0" fontId="54" fillId="35" borderId="0" xfId="0" applyFont="1" applyFill="1" applyBorder="1" applyAlignment="1">
      <alignment vertical="center" wrapText="1"/>
    </xf>
    <xf numFmtId="41" fontId="54" fillId="0" borderId="18" xfId="204" applyFont="1" applyFill="1" applyBorder="1" applyAlignment="1">
      <alignment horizontal="center" vertical="center" wrapText="1"/>
    </xf>
    <xf numFmtId="41" fontId="54" fillId="0" borderId="33" xfId="204" applyFont="1" applyFill="1" applyBorder="1" applyAlignment="1">
      <alignment horizontal="center" vertical="center" wrapText="1"/>
    </xf>
    <xf numFmtId="188" fontId="54" fillId="0" borderId="33" xfId="204" applyNumberFormat="1" applyFont="1" applyFill="1" applyBorder="1" applyAlignment="1">
      <alignment horizontal="right" vertical="center"/>
    </xf>
    <xf numFmtId="41" fontId="54" fillId="0" borderId="0" xfId="204" applyFont="1" applyFill="1" applyBorder="1" applyAlignment="1">
      <alignment horizontal="center" vertical="center" wrapText="1"/>
    </xf>
    <xf numFmtId="188" fontId="54" fillId="0" borderId="107" xfId="204" applyNumberFormat="1" applyFont="1" applyFill="1" applyBorder="1" applyAlignment="1">
      <alignment horizontal="right" vertical="center"/>
    </xf>
    <xf numFmtId="41" fontId="54" fillId="0" borderId="29" xfId="204" applyFont="1" applyFill="1" applyBorder="1" applyAlignment="1">
      <alignment horizontal="center" vertical="center" wrapText="1"/>
    </xf>
    <xf numFmtId="188" fontId="54" fillId="0" borderId="32" xfId="204" applyNumberFormat="1" applyFont="1" applyFill="1" applyBorder="1" applyAlignment="1">
      <alignment horizontal="right" vertical="center"/>
    </xf>
    <xf numFmtId="41" fontId="54" fillId="0" borderId="19" xfId="204" applyFont="1" applyFill="1" applyBorder="1" applyAlignment="1">
      <alignment horizontal="center" vertical="center" wrapText="1"/>
    </xf>
    <xf numFmtId="188" fontId="54" fillId="2" borderId="29" xfId="204" applyNumberFormat="1" applyFont="1" applyFill="1" applyBorder="1" applyAlignment="1">
      <alignment horizontal="right" vertical="center"/>
    </xf>
    <xf numFmtId="188" fontId="54" fillId="2" borderId="19" xfId="204" applyNumberFormat="1" applyFont="1" applyFill="1" applyBorder="1" applyAlignment="1">
      <alignment horizontal="right" vertical="center"/>
    </xf>
    <xf numFmtId="41" fontId="54" fillId="2" borderId="39" xfId="204" applyFont="1" applyFill="1" applyBorder="1" applyAlignment="1">
      <alignment horizontal="right" vertical="center"/>
    </xf>
    <xf numFmtId="188" fontId="54" fillId="2" borderId="25" xfId="204" applyNumberFormat="1" applyFont="1" applyFill="1" applyBorder="1" applyAlignment="1">
      <alignment horizontal="right" vertical="center"/>
    </xf>
    <xf numFmtId="41" fontId="54" fillId="2" borderId="53" xfId="204" applyFont="1" applyFill="1" applyBorder="1" applyAlignment="1">
      <alignment horizontal="right" vertical="center"/>
    </xf>
    <xf numFmtId="188" fontId="54" fillId="2" borderId="23" xfId="204" applyNumberFormat="1" applyFont="1" applyFill="1" applyBorder="1" applyAlignment="1">
      <alignment horizontal="right" vertical="center"/>
    </xf>
    <xf numFmtId="41" fontId="54" fillId="2" borderId="45" xfId="204" applyFont="1" applyFill="1" applyBorder="1" applyAlignment="1">
      <alignment horizontal="right" vertical="center"/>
    </xf>
    <xf numFmtId="188" fontId="54" fillId="2" borderId="44" xfId="204" applyNumberFormat="1" applyFont="1" applyFill="1" applyBorder="1" applyAlignment="1">
      <alignment horizontal="right" vertical="center"/>
    </xf>
    <xf numFmtId="41" fontId="54" fillId="2" borderId="55" xfId="204" applyFont="1" applyFill="1" applyBorder="1" applyAlignment="1">
      <alignment horizontal="right" vertical="center"/>
    </xf>
    <xf numFmtId="188" fontId="54" fillId="2" borderId="41" xfId="204" applyNumberFormat="1" applyFont="1" applyFill="1" applyBorder="1" applyAlignment="1">
      <alignment horizontal="right" vertical="center"/>
    </xf>
    <xf numFmtId="41" fontId="54" fillId="2" borderId="18" xfId="204" applyFont="1" applyFill="1" applyBorder="1" applyAlignment="1">
      <alignment horizontal="right" vertical="center"/>
    </xf>
    <xf numFmtId="188" fontId="54" fillId="2" borderId="33" xfId="204" applyNumberFormat="1" applyFont="1" applyFill="1" applyBorder="1" applyAlignment="1">
      <alignment horizontal="right" vertical="center"/>
    </xf>
    <xf numFmtId="188" fontId="54" fillId="2" borderId="32" xfId="204" applyNumberFormat="1" applyFont="1" applyFill="1" applyBorder="1" applyAlignment="1">
      <alignment horizontal="right" vertical="center"/>
    </xf>
    <xf numFmtId="41" fontId="54" fillId="2" borderId="26" xfId="204" applyFont="1" applyFill="1" applyBorder="1" applyAlignment="1">
      <alignment horizontal="right" vertical="center"/>
    </xf>
    <xf numFmtId="188" fontId="54" fillId="2" borderId="24" xfId="204" applyNumberFormat="1" applyFont="1" applyFill="1" applyBorder="1" applyAlignment="1">
      <alignment horizontal="right" vertical="center"/>
    </xf>
    <xf numFmtId="41" fontId="54" fillId="2" borderId="21" xfId="204" applyFont="1" applyFill="1" applyBorder="1" applyAlignment="1">
      <alignment horizontal="right" vertical="center"/>
    </xf>
    <xf numFmtId="188" fontId="54" fillId="2" borderId="35" xfId="204" applyNumberFormat="1" applyFont="1" applyFill="1" applyBorder="1" applyAlignment="1">
      <alignment horizontal="right" vertical="center"/>
    </xf>
    <xf numFmtId="0" fontId="55" fillId="2" borderId="0" xfId="0" applyFont="1" applyFill="1" applyBorder="1">
      <alignment vertical="center"/>
    </xf>
    <xf numFmtId="41" fontId="50" fillId="2" borderId="0" xfId="4" applyNumberFormat="1" applyFont="1" applyFill="1">
      <alignment vertical="center"/>
    </xf>
    <xf numFmtId="0" fontId="54" fillId="35" borderId="35" xfId="0" applyFont="1" applyFill="1" applyBorder="1" applyAlignment="1">
      <alignment horizontal="center" vertical="center"/>
    </xf>
    <xf numFmtId="187" fontId="54" fillId="2" borderId="33" xfId="204" applyNumberFormat="1" applyFont="1" applyFill="1" applyBorder="1" applyAlignment="1">
      <alignment horizontal="right" vertical="center"/>
    </xf>
    <xf numFmtId="187" fontId="54" fillId="0" borderId="31" xfId="204" applyNumberFormat="1" applyFont="1" applyFill="1" applyBorder="1" applyAlignment="1">
      <alignment horizontal="right" vertical="center"/>
    </xf>
    <xf numFmtId="187" fontId="54" fillId="0" borderId="33" xfId="204" applyNumberFormat="1" applyFont="1" applyFill="1" applyBorder="1" applyAlignment="1">
      <alignment horizontal="right" vertical="center"/>
    </xf>
    <xf numFmtId="194" fontId="54" fillId="0" borderId="33" xfId="204" applyNumberFormat="1" applyFont="1" applyFill="1" applyBorder="1" applyAlignment="1">
      <alignment horizontal="right" vertical="center"/>
    </xf>
    <xf numFmtId="194" fontId="54" fillId="2" borderId="33" xfId="204" applyNumberFormat="1" applyFont="1" applyFill="1" applyBorder="1" applyAlignment="1">
      <alignment horizontal="right" vertical="center"/>
    </xf>
    <xf numFmtId="188" fontId="54" fillId="2" borderId="57" xfId="204" applyNumberFormat="1" applyFont="1" applyFill="1" applyBorder="1" applyAlignment="1">
      <alignment horizontal="right" vertical="center"/>
    </xf>
    <xf numFmtId="194" fontId="54" fillId="2" borderId="46" xfId="204" applyNumberFormat="1" applyFont="1" applyFill="1" applyBorder="1" applyAlignment="1">
      <alignment horizontal="right" vertical="center"/>
    </xf>
    <xf numFmtId="187" fontId="54" fillId="2" borderId="31" xfId="204" applyNumberFormat="1" applyFont="1" applyFill="1" applyBorder="1" applyAlignment="1">
      <alignment horizontal="right" vertical="center"/>
    </xf>
    <xf numFmtId="187" fontId="54" fillId="2" borderId="24" xfId="204" applyNumberFormat="1" applyFont="1" applyFill="1" applyBorder="1" applyAlignment="1">
      <alignment horizontal="right" vertical="center"/>
    </xf>
    <xf numFmtId="187" fontId="54" fillId="2" borderId="22" xfId="204" applyNumberFormat="1" applyFont="1" applyFill="1" applyBorder="1" applyAlignment="1">
      <alignment horizontal="right" vertical="center"/>
    </xf>
    <xf numFmtId="194" fontId="54" fillId="2" borderId="24" xfId="204" applyNumberFormat="1" applyFont="1" applyFill="1" applyBorder="1" applyAlignment="1">
      <alignment horizontal="right" vertical="center"/>
    </xf>
    <xf numFmtId="188" fontId="54" fillId="2" borderId="58" xfId="204" applyNumberFormat="1" applyFont="1" applyFill="1" applyBorder="1" applyAlignment="1">
      <alignment horizontal="right" vertical="center"/>
    </xf>
    <xf numFmtId="194" fontId="54" fillId="2" borderId="47" xfId="204" applyNumberFormat="1" applyFont="1" applyFill="1" applyBorder="1" applyAlignment="1">
      <alignment horizontal="right" vertical="center"/>
    </xf>
    <xf numFmtId="41" fontId="54" fillId="2" borderId="1" xfId="204" applyFont="1" applyFill="1" applyBorder="1" applyAlignment="1">
      <alignment horizontal="right" vertical="center"/>
    </xf>
    <xf numFmtId="188" fontId="54" fillId="2" borderId="1" xfId="204" applyNumberFormat="1" applyFont="1" applyFill="1" applyBorder="1" applyAlignment="1">
      <alignment horizontal="right" vertical="center"/>
    </xf>
    <xf numFmtId="194" fontId="54" fillId="2" borderId="31" xfId="204" applyNumberFormat="1" applyFont="1" applyFill="1" applyBorder="1" applyAlignment="1">
      <alignment horizontal="right" vertical="center"/>
    </xf>
    <xf numFmtId="194" fontId="54" fillId="2" borderId="22" xfId="204" applyNumberFormat="1" applyFont="1" applyFill="1" applyBorder="1" applyAlignment="1">
      <alignment horizontal="right" vertical="center"/>
    </xf>
    <xf numFmtId="0" fontId="54" fillId="35" borderId="16" xfId="0" applyFont="1" applyFill="1" applyBorder="1" applyAlignment="1">
      <alignment vertical="center" wrapText="1"/>
    </xf>
    <xf numFmtId="0" fontId="54" fillId="35" borderId="27" xfId="0" applyFont="1" applyFill="1" applyBorder="1" applyAlignment="1">
      <alignment vertical="center" wrapText="1"/>
    </xf>
    <xf numFmtId="0" fontId="54" fillId="35" borderId="49" xfId="0" applyFont="1" applyFill="1" applyBorder="1" applyAlignment="1">
      <alignment horizontal="center" vertical="center"/>
    </xf>
    <xf numFmtId="0" fontId="54" fillId="35" borderId="74" xfId="0" applyFont="1" applyFill="1" applyBorder="1" applyAlignment="1">
      <alignment horizontal="center" vertical="center"/>
    </xf>
    <xf numFmtId="41" fontId="54" fillId="2" borderId="20" xfId="204" applyFont="1" applyFill="1" applyBorder="1" applyAlignment="1">
      <alignment horizontal="right" vertical="center"/>
    </xf>
    <xf numFmtId="41" fontId="54" fillId="2" borderId="28" xfId="204" applyFont="1" applyFill="1" applyBorder="1" applyAlignment="1">
      <alignment horizontal="right" vertical="center"/>
    </xf>
    <xf numFmtId="41" fontId="54" fillId="2" borderId="25" xfId="204" applyFont="1" applyFill="1" applyBorder="1" applyAlignment="1">
      <alignment horizontal="center" vertical="center"/>
    </xf>
    <xf numFmtId="41" fontId="54" fillId="2" borderId="36" xfId="204" applyFont="1" applyFill="1" applyBorder="1" applyAlignment="1">
      <alignment horizontal="center" vertical="center"/>
    </xf>
    <xf numFmtId="41" fontId="54" fillId="2" borderId="44" xfId="204" applyFont="1" applyFill="1" applyBorder="1" applyAlignment="1">
      <alignment horizontal="center" vertical="center"/>
    </xf>
    <xf numFmtId="41" fontId="54" fillId="2" borderId="40" xfId="204" applyFont="1" applyFill="1" applyBorder="1" applyAlignment="1">
      <alignment horizontal="center" vertical="center"/>
    </xf>
    <xf numFmtId="41" fontId="54" fillId="2" borderId="62" xfId="204" applyFont="1" applyFill="1" applyBorder="1" applyAlignment="1">
      <alignment horizontal="right" vertical="center"/>
    </xf>
    <xf numFmtId="41" fontId="54" fillId="2" borderId="50" xfId="204" applyFont="1" applyFill="1" applyBorder="1" applyAlignment="1">
      <alignment horizontal="center" vertical="center"/>
    </xf>
    <xf numFmtId="41" fontId="54" fillId="2" borderId="64" xfId="204" applyFont="1" applyFill="1" applyBorder="1" applyAlignment="1">
      <alignment horizontal="center" vertical="center"/>
    </xf>
    <xf numFmtId="41" fontId="54" fillId="2" borderId="74" xfId="204" applyFont="1" applyFill="1" applyBorder="1" applyAlignment="1">
      <alignment horizontal="right" vertical="center"/>
    </xf>
    <xf numFmtId="41" fontId="54" fillId="2" borderId="66" xfId="204" applyFont="1" applyFill="1" applyBorder="1" applyAlignment="1">
      <alignment horizontal="right" vertical="center"/>
    </xf>
    <xf numFmtId="41" fontId="54" fillId="2" borderId="111" xfId="204" applyFont="1" applyFill="1" applyBorder="1" applyAlignment="1">
      <alignment horizontal="right" vertical="center"/>
    </xf>
    <xf numFmtId="41" fontId="54" fillId="2" borderId="71" xfId="204" applyFont="1" applyFill="1" applyBorder="1" applyAlignment="1">
      <alignment horizontal="right" vertical="center"/>
    </xf>
    <xf numFmtId="41" fontId="54" fillId="2" borderId="67" xfId="204" applyFont="1" applyFill="1" applyBorder="1" applyAlignment="1">
      <alignment horizontal="center" vertical="center"/>
    </xf>
    <xf numFmtId="41" fontId="54" fillId="2" borderId="67" xfId="204" applyFont="1" applyFill="1" applyBorder="1" applyAlignment="1">
      <alignment horizontal="right" vertical="center"/>
    </xf>
    <xf numFmtId="41" fontId="54" fillId="2" borderId="74" xfId="204" applyFont="1" applyFill="1" applyBorder="1" applyAlignment="1">
      <alignment horizontal="center" vertical="center"/>
    </xf>
    <xf numFmtId="0" fontId="55" fillId="2" borderId="0" xfId="157" applyFont="1" applyFill="1" applyBorder="1" applyAlignment="1">
      <alignment vertical="center"/>
    </xf>
    <xf numFmtId="0" fontId="55" fillId="2" borderId="0" xfId="0" applyFont="1" applyFill="1">
      <alignment vertical="center"/>
    </xf>
    <xf numFmtId="0" fontId="55" fillId="2" borderId="0" xfId="157" applyFont="1" applyFill="1" applyBorder="1" applyAlignment="1">
      <alignment vertical="top"/>
    </xf>
    <xf numFmtId="197" fontId="54" fillId="2" borderId="0" xfId="0" applyNumberFormat="1" applyFont="1" applyFill="1" applyBorder="1" applyAlignment="1">
      <alignment horizontal="center" vertical="center"/>
    </xf>
    <xf numFmtId="197" fontId="50" fillId="2" borderId="0" xfId="4" applyNumberFormat="1" applyFont="1" applyFill="1">
      <alignment vertical="center"/>
    </xf>
    <xf numFmtId="187" fontId="54" fillId="2" borderId="52" xfId="0" applyNumberFormat="1" applyFont="1" applyFill="1" applyBorder="1" applyAlignment="1">
      <alignment horizontal="right" vertical="center"/>
    </xf>
    <xf numFmtId="187" fontId="54" fillId="2" borderId="57" xfId="0" applyNumberFormat="1" applyFont="1" applyFill="1" applyBorder="1" applyAlignment="1">
      <alignment horizontal="right" vertical="center"/>
    </xf>
    <xf numFmtId="0" fontId="52" fillId="35" borderId="62" xfId="0" applyFont="1" applyFill="1" applyBorder="1" applyAlignment="1">
      <alignment horizontal="center" vertical="center" wrapText="1"/>
    </xf>
    <xf numFmtId="187" fontId="54" fillId="2" borderId="58" xfId="0" applyNumberFormat="1" applyFont="1" applyFill="1" applyBorder="1" applyAlignment="1">
      <alignment horizontal="right" vertical="center"/>
    </xf>
    <xf numFmtId="0" fontId="55" fillId="2" borderId="0" xfId="3" applyFont="1" applyFill="1" applyBorder="1" applyAlignment="1">
      <alignment vertical="center" wrapText="1"/>
    </xf>
    <xf numFmtId="41" fontId="54" fillId="0" borderId="74" xfId="204" applyFont="1" applyFill="1" applyBorder="1" applyAlignment="1">
      <alignment horizontal="right" vertical="center"/>
    </xf>
    <xf numFmtId="41" fontId="54" fillId="0" borderId="66" xfId="204" applyFont="1" applyFill="1" applyBorder="1" applyAlignment="1">
      <alignment horizontal="right" vertical="center"/>
    </xf>
    <xf numFmtId="41" fontId="54" fillId="2" borderId="46" xfId="204" applyFont="1" applyFill="1" applyBorder="1">
      <alignment vertical="center"/>
    </xf>
    <xf numFmtId="41" fontId="54" fillId="2" borderId="33" xfId="204" applyFont="1" applyFill="1" applyBorder="1">
      <alignment vertical="center"/>
    </xf>
    <xf numFmtId="41" fontId="54" fillId="2" borderId="32" xfId="204" applyFont="1" applyFill="1" applyBorder="1">
      <alignment vertical="center"/>
    </xf>
    <xf numFmtId="41" fontId="54" fillId="0" borderId="43" xfId="204" applyFont="1" applyFill="1" applyBorder="1" applyAlignment="1">
      <alignment horizontal="right" vertical="center"/>
    </xf>
    <xf numFmtId="41" fontId="54" fillId="0" borderId="44" xfId="204" applyFont="1" applyFill="1" applyBorder="1" applyAlignment="1">
      <alignment horizontal="right" vertical="center"/>
    </xf>
    <xf numFmtId="41" fontId="54" fillId="0" borderId="40" xfId="204" applyFont="1" applyFill="1" applyBorder="1" applyAlignment="1">
      <alignment horizontal="right" vertical="center"/>
    </xf>
    <xf numFmtId="41" fontId="54" fillId="0" borderId="41" xfId="204" applyFont="1" applyFill="1" applyBorder="1" applyAlignment="1">
      <alignment horizontal="right" vertical="center"/>
    </xf>
    <xf numFmtId="41" fontId="54" fillId="0" borderId="31" xfId="204" applyFont="1" applyFill="1" applyBorder="1" applyAlignment="1">
      <alignment horizontal="right" vertical="center"/>
    </xf>
    <xf numFmtId="41" fontId="54" fillId="0" borderId="33" xfId="204" applyFont="1" applyFill="1" applyBorder="1" applyAlignment="1">
      <alignment horizontal="right" vertical="center"/>
    </xf>
    <xf numFmtId="41" fontId="54" fillId="0" borderId="46" xfId="204" applyFont="1" applyFill="1" applyBorder="1" applyAlignment="1">
      <alignment horizontal="right" vertical="center"/>
    </xf>
    <xf numFmtId="41" fontId="54" fillId="0" borderId="32" xfId="204" applyFont="1" applyFill="1" applyBorder="1" applyAlignment="1">
      <alignment horizontal="right" vertical="center"/>
    </xf>
    <xf numFmtId="41" fontId="54" fillId="0" borderId="48" xfId="204" applyFont="1" applyFill="1" applyBorder="1" applyAlignment="1">
      <alignment horizontal="right" vertical="center"/>
    </xf>
    <xf numFmtId="41" fontId="54" fillId="0" borderId="50" xfId="204" applyFont="1" applyFill="1" applyBorder="1" applyAlignment="1">
      <alignment horizontal="right" vertical="center"/>
    </xf>
    <xf numFmtId="41" fontId="54" fillId="0" borderId="64" xfId="204" applyFont="1" applyFill="1" applyBorder="1" applyAlignment="1">
      <alignment horizontal="right" vertical="center"/>
    </xf>
    <xf numFmtId="41" fontId="54" fillId="0" borderId="49" xfId="204" applyFont="1" applyFill="1" applyBorder="1" applyAlignment="1">
      <alignment horizontal="right" vertical="center"/>
    </xf>
    <xf numFmtId="41" fontId="54" fillId="0" borderId="1" xfId="204" applyFont="1" applyFill="1" applyBorder="1" applyAlignment="1">
      <alignment horizontal="right" vertical="center"/>
    </xf>
    <xf numFmtId="41" fontId="54" fillId="0" borderId="107" xfId="204" applyFont="1" applyFill="1" applyBorder="1" applyAlignment="1">
      <alignment horizontal="right" vertical="center"/>
    </xf>
    <xf numFmtId="41" fontId="54" fillId="2" borderId="47" xfId="204" applyFont="1" applyFill="1" applyBorder="1">
      <alignment vertical="center"/>
    </xf>
    <xf numFmtId="41" fontId="54" fillId="2" borderId="24" xfId="204" applyFont="1" applyFill="1" applyBorder="1">
      <alignment vertical="center"/>
    </xf>
    <xf numFmtId="41" fontId="54" fillId="2" borderId="35" xfId="204" applyFont="1" applyFill="1" applyBorder="1">
      <alignment vertical="center"/>
    </xf>
    <xf numFmtId="0" fontId="0" fillId="0" borderId="126" xfId="0" applyBorder="1">
      <alignment vertical="center"/>
    </xf>
    <xf numFmtId="0" fontId="55" fillId="2" borderId="123" xfId="3" applyFont="1" applyFill="1" applyBorder="1" applyAlignment="1">
      <alignment vertical="center"/>
    </xf>
    <xf numFmtId="189" fontId="54" fillId="2" borderId="123" xfId="0" applyNumberFormat="1" applyFont="1" applyFill="1" applyBorder="1" applyAlignment="1">
      <alignment horizontal="center" vertical="center"/>
    </xf>
    <xf numFmtId="0" fontId="0" fillId="0" borderId="123" xfId="0" applyBorder="1">
      <alignment vertical="center"/>
    </xf>
    <xf numFmtId="0" fontId="0" fillId="0" borderId="127" xfId="0" applyBorder="1">
      <alignment vertical="center"/>
    </xf>
    <xf numFmtId="0" fontId="55" fillId="2" borderId="128" xfId="3" applyFont="1" applyFill="1" applyBorder="1" applyAlignment="1">
      <alignment vertical="center"/>
    </xf>
    <xf numFmtId="189" fontId="54" fillId="2" borderId="128" xfId="0" applyNumberFormat="1" applyFont="1" applyFill="1" applyBorder="1" applyAlignment="1">
      <alignment horizontal="center" vertical="center"/>
    </xf>
    <xf numFmtId="0" fontId="0" fillId="0" borderId="128" xfId="0" applyBorder="1">
      <alignment vertical="center"/>
    </xf>
    <xf numFmtId="0" fontId="52" fillId="0" borderId="0" xfId="0" applyFont="1" applyFill="1" applyBorder="1" applyAlignment="1">
      <alignment horizontal="right" vertical="center"/>
    </xf>
    <xf numFmtId="0" fontId="54" fillId="35" borderId="108" xfId="0" applyFont="1" applyFill="1" applyBorder="1" applyAlignment="1">
      <alignment horizontal="center" vertical="center" wrapText="1"/>
    </xf>
    <xf numFmtId="0" fontId="50" fillId="2" borderId="0" xfId="4" applyFont="1" applyFill="1">
      <alignment vertical="center"/>
    </xf>
    <xf numFmtId="187" fontId="54" fillId="2" borderId="64" xfId="0" applyNumberFormat="1" applyFont="1" applyFill="1" applyBorder="1" applyAlignment="1">
      <alignment horizontal="right" vertical="center"/>
    </xf>
    <xf numFmtId="0" fontId="53" fillId="2" borderId="0" xfId="0" applyFont="1" applyFill="1" applyBorder="1" applyAlignment="1">
      <alignment vertical="center" wrapText="1"/>
    </xf>
    <xf numFmtId="0" fontId="53" fillId="2" borderId="0" xfId="0" applyFont="1" applyFill="1" applyAlignment="1">
      <alignment vertical="center" wrapText="1"/>
    </xf>
    <xf numFmtId="0" fontId="0" fillId="0" borderId="129" xfId="0" applyBorder="1">
      <alignment vertical="center"/>
    </xf>
    <xf numFmtId="0" fontId="55" fillId="2" borderId="122" xfId="3" applyFont="1" applyFill="1" applyBorder="1" applyAlignment="1">
      <alignment vertical="center"/>
    </xf>
    <xf numFmtId="189" fontId="54" fillId="2" borderId="122" xfId="0" applyNumberFormat="1" applyFont="1" applyFill="1" applyBorder="1" applyAlignment="1">
      <alignment horizontal="center" vertical="center"/>
    </xf>
    <xf numFmtId="0" fontId="0" fillId="0" borderId="122" xfId="0" applyBorder="1">
      <alignment vertical="center"/>
    </xf>
    <xf numFmtId="0" fontId="53" fillId="35" borderId="26" xfId="0" applyFont="1" applyFill="1" applyBorder="1" applyAlignment="1">
      <alignment horizontal="center" vertical="center"/>
    </xf>
    <xf numFmtId="0" fontId="54" fillId="2" borderId="56" xfId="0" applyFont="1" applyFill="1" applyBorder="1" applyAlignment="1">
      <alignment horizontal="center" vertical="center"/>
    </xf>
    <xf numFmtId="187" fontId="54" fillId="2" borderId="117" xfId="0" applyNumberFormat="1" applyFont="1" applyFill="1" applyBorder="1" applyAlignment="1">
      <alignment horizontal="right" vertical="center"/>
    </xf>
    <xf numFmtId="0" fontId="55" fillId="2" borderId="0" xfId="3" applyFont="1" applyFill="1" applyBorder="1" applyAlignment="1">
      <alignment horizontal="left" vertical="center"/>
    </xf>
    <xf numFmtId="0" fontId="55" fillId="0" borderId="0" xfId="3" applyFont="1" applyFill="1" applyBorder="1" applyAlignment="1">
      <alignment horizontal="left" vertical="center"/>
    </xf>
    <xf numFmtId="0" fontId="50" fillId="0" borderId="0" xfId="4" applyFont="1" applyFill="1">
      <alignment vertical="center"/>
    </xf>
    <xf numFmtId="0" fontId="54" fillId="35" borderId="65" xfId="0" applyFont="1" applyFill="1" applyBorder="1" applyAlignment="1">
      <alignment vertical="center"/>
    </xf>
    <xf numFmtId="41" fontId="54" fillId="2" borderId="125" xfId="204" applyFont="1" applyFill="1" applyBorder="1" applyAlignment="1">
      <alignment horizontal="right" vertical="center"/>
    </xf>
    <xf numFmtId="188" fontId="54" fillId="2" borderId="118" xfId="204" applyNumberFormat="1" applyFont="1" applyFill="1" applyBorder="1" applyAlignment="1">
      <alignment horizontal="right" vertical="center"/>
    </xf>
    <xf numFmtId="41" fontId="54" fillId="2" borderId="107" xfId="204" applyFont="1" applyFill="1" applyBorder="1" applyAlignment="1">
      <alignment horizontal="right" vertical="center"/>
    </xf>
    <xf numFmtId="41" fontId="54" fillId="2" borderId="108" xfId="204" applyFont="1" applyFill="1" applyBorder="1" applyAlignment="1">
      <alignment horizontal="right" vertical="center"/>
    </xf>
    <xf numFmtId="41" fontId="54" fillId="2" borderId="118" xfId="204" applyFont="1" applyFill="1" applyBorder="1" applyAlignment="1">
      <alignment horizontal="right" vertical="center"/>
    </xf>
    <xf numFmtId="41" fontId="54" fillId="2" borderId="120" xfId="204" applyFont="1" applyFill="1" applyBorder="1" applyAlignment="1">
      <alignment horizontal="right" vertical="center"/>
    </xf>
    <xf numFmtId="41" fontId="54" fillId="2" borderId="114" xfId="204" applyFont="1" applyFill="1" applyBorder="1" applyAlignment="1">
      <alignment horizontal="right" vertical="center"/>
    </xf>
    <xf numFmtId="188" fontId="54" fillId="2" borderId="54" xfId="204" applyNumberFormat="1" applyFont="1" applyFill="1" applyBorder="1" applyAlignment="1">
      <alignment horizontal="right" vertical="center"/>
    </xf>
    <xf numFmtId="41" fontId="54" fillId="2" borderId="110" xfId="204" applyFont="1" applyFill="1" applyBorder="1" applyAlignment="1">
      <alignment horizontal="right" vertical="center"/>
    </xf>
    <xf numFmtId="0" fontId="5" fillId="35" borderId="16" xfId="0" applyFont="1" applyFill="1" applyBorder="1" applyAlignment="1">
      <alignment vertical="center"/>
    </xf>
    <xf numFmtId="0" fontId="5" fillId="35" borderId="0" xfId="0" applyFont="1" applyFill="1" applyBorder="1" applyAlignment="1">
      <alignment vertical="center"/>
    </xf>
    <xf numFmtId="0" fontId="5" fillId="35" borderId="21" xfId="0" applyFont="1" applyFill="1" applyBorder="1" applyAlignment="1">
      <alignment vertical="center"/>
    </xf>
    <xf numFmtId="0" fontId="54" fillId="0" borderId="68" xfId="0" applyFont="1" applyFill="1" applyBorder="1" applyAlignment="1">
      <alignment horizontal="center" vertical="center"/>
    </xf>
    <xf numFmtId="0" fontId="54" fillId="0" borderId="130" xfId="0" applyFont="1" applyFill="1" applyBorder="1" applyAlignment="1">
      <alignment horizontal="center" vertical="center"/>
    </xf>
    <xf numFmtId="41" fontId="52" fillId="0" borderId="132" xfId="204" applyFont="1" applyFill="1" applyBorder="1" applyAlignment="1">
      <alignment horizontal="right" vertical="center"/>
    </xf>
    <xf numFmtId="41" fontId="52" fillId="0" borderId="33" xfId="204" applyFont="1" applyFill="1" applyBorder="1" applyAlignment="1">
      <alignment horizontal="right" vertical="center"/>
    </xf>
    <xf numFmtId="41" fontId="54" fillId="2" borderId="109" xfId="204" applyFont="1" applyFill="1" applyBorder="1" applyAlignment="1">
      <alignment horizontal="center" vertical="center"/>
    </xf>
    <xf numFmtId="189" fontId="59" fillId="2" borderId="0" xfId="0" applyNumberFormat="1" applyFont="1" applyFill="1" applyBorder="1" applyAlignment="1">
      <alignment horizontal="center" vertical="center"/>
    </xf>
    <xf numFmtId="0" fontId="75" fillId="2" borderId="0" xfId="0" applyFont="1" applyFill="1">
      <alignment vertical="center"/>
    </xf>
    <xf numFmtId="0" fontId="67" fillId="0" borderId="0" xfId="3" applyFont="1" applyFill="1" applyBorder="1" applyAlignment="1">
      <alignment vertical="top"/>
    </xf>
    <xf numFmtId="0" fontId="67" fillId="2" borderId="0" xfId="3" applyFont="1" applyFill="1" applyBorder="1" applyAlignment="1">
      <alignment vertical="top"/>
    </xf>
    <xf numFmtId="41" fontId="50" fillId="2" borderId="0" xfId="204" applyFont="1" applyFill="1">
      <alignment vertical="center"/>
    </xf>
    <xf numFmtId="188" fontId="54" fillId="0" borderId="106" xfId="0" applyNumberFormat="1" applyFont="1" applyFill="1" applyBorder="1" applyAlignment="1">
      <alignment horizontal="right" vertical="center"/>
    </xf>
    <xf numFmtId="188" fontId="54" fillId="0" borderId="81" xfId="0" applyNumberFormat="1" applyFont="1" applyFill="1" applyBorder="1" applyAlignment="1">
      <alignment horizontal="right" vertical="center"/>
    </xf>
    <xf numFmtId="188" fontId="54" fillId="0" borderId="1" xfId="0" applyNumberFormat="1" applyFont="1" applyFill="1" applyBorder="1" applyAlignment="1">
      <alignment horizontal="right" vertical="center"/>
    </xf>
    <xf numFmtId="188" fontId="54" fillId="0" borderId="43" xfId="0" applyNumberFormat="1" applyFont="1" applyFill="1" applyBorder="1" applyAlignment="1">
      <alignment horizontal="right" vertical="center"/>
    </xf>
    <xf numFmtId="188" fontId="54" fillId="0" borderId="40" xfId="0" applyNumberFormat="1" applyFont="1" applyFill="1" applyBorder="1" applyAlignment="1">
      <alignment horizontal="right" vertical="center"/>
    </xf>
    <xf numFmtId="188" fontId="54" fillId="0" borderId="55" xfId="0" applyNumberFormat="1" applyFont="1" applyFill="1" applyBorder="1" applyAlignment="1">
      <alignment horizontal="right" vertical="center"/>
    </xf>
    <xf numFmtId="188" fontId="54" fillId="0" borderId="135" xfId="0" applyNumberFormat="1" applyFont="1" applyFill="1" applyBorder="1" applyAlignment="1">
      <alignment horizontal="right" vertical="center"/>
    </xf>
    <xf numFmtId="188" fontId="54" fillId="0" borderId="132" xfId="0" applyNumberFormat="1" applyFont="1" applyFill="1" applyBorder="1" applyAlignment="1">
      <alignment horizontal="right" vertical="center"/>
    </xf>
    <xf numFmtId="188" fontId="54" fillId="0" borderId="136" xfId="0" applyNumberFormat="1" applyFont="1" applyFill="1" applyBorder="1" applyAlignment="1">
      <alignment horizontal="right" vertical="center"/>
    </xf>
    <xf numFmtId="188" fontId="54" fillId="0" borderId="137" xfId="0" applyNumberFormat="1" applyFont="1" applyFill="1" applyBorder="1" applyAlignment="1">
      <alignment horizontal="right" vertical="center"/>
    </xf>
    <xf numFmtId="188" fontId="54" fillId="0" borderId="138" xfId="0" applyNumberFormat="1" applyFont="1" applyFill="1" applyBorder="1" applyAlignment="1">
      <alignment horizontal="right" vertical="center"/>
    </xf>
    <xf numFmtId="188" fontId="54" fillId="0" borderId="139" xfId="0" applyNumberFormat="1" applyFont="1" applyFill="1" applyBorder="1" applyAlignment="1">
      <alignment horizontal="right" vertical="center"/>
    </xf>
    <xf numFmtId="188" fontId="54" fillId="0" borderId="140" xfId="0" applyNumberFormat="1" applyFont="1" applyFill="1" applyBorder="1" applyAlignment="1">
      <alignment horizontal="right" vertical="center"/>
    </xf>
    <xf numFmtId="188" fontId="54" fillId="0" borderId="141" xfId="0" applyNumberFormat="1" applyFont="1" applyFill="1" applyBorder="1" applyAlignment="1">
      <alignment horizontal="right" vertical="center"/>
    </xf>
    <xf numFmtId="188" fontId="54" fillId="0" borderId="142" xfId="0" applyNumberFormat="1" applyFont="1" applyFill="1" applyBorder="1" applyAlignment="1">
      <alignment horizontal="right" vertical="center"/>
    </xf>
    <xf numFmtId="188" fontId="54" fillId="0" borderId="143" xfId="0" applyNumberFormat="1" applyFont="1" applyFill="1" applyBorder="1" applyAlignment="1">
      <alignment horizontal="right" vertical="center"/>
    </xf>
    <xf numFmtId="188" fontId="54" fillId="0" borderId="144" xfId="0" applyNumberFormat="1" applyFont="1" applyFill="1" applyBorder="1" applyAlignment="1">
      <alignment horizontal="right" vertical="center"/>
    </xf>
    <xf numFmtId="188" fontId="54" fillId="0" borderId="145" xfId="0" applyNumberFormat="1" applyFont="1" applyFill="1" applyBorder="1" applyAlignment="1">
      <alignment horizontal="right" vertical="center"/>
    </xf>
    <xf numFmtId="188" fontId="54" fillId="0" borderId="107" xfId="0" applyNumberFormat="1" applyFont="1" applyFill="1" applyBorder="1" applyAlignment="1">
      <alignment horizontal="right" vertical="center"/>
    </xf>
    <xf numFmtId="188" fontId="54" fillId="0" borderId="44" xfId="0" applyNumberFormat="1" applyFont="1" applyFill="1" applyBorder="1" applyAlignment="1">
      <alignment horizontal="right" vertical="center"/>
    </xf>
    <xf numFmtId="188" fontId="54" fillId="0" borderId="41" xfId="0" applyNumberFormat="1" applyFont="1" applyFill="1" applyBorder="1" applyAlignment="1">
      <alignment horizontal="right" vertical="center"/>
    </xf>
    <xf numFmtId="188" fontId="54" fillId="0" borderId="133" xfId="0" applyNumberFormat="1" applyFont="1" applyFill="1" applyBorder="1" applyAlignment="1">
      <alignment horizontal="right" vertical="center"/>
    </xf>
    <xf numFmtId="188" fontId="54" fillId="0" borderId="134" xfId="0" applyNumberFormat="1" applyFont="1" applyFill="1" applyBorder="1" applyAlignment="1">
      <alignment horizontal="right" vertical="center"/>
    </xf>
    <xf numFmtId="188" fontId="54" fillId="0" borderId="146" xfId="0" applyNumberFormat="1" applyFont="1" applyFill="1" applyBorder="1" applyAlignment="1">
      <alignment horizontal="right" vertical="center"/>
    </xf>
    <xf numFmtId="188" fontId="54" fillId="0" borderId="147" xfId="0" applyNumberFormat="1" applyFont="1" applyFill="1" applyBorder="1" applyAlignment="1">
      <alignment horizontal="right" vertical="center"/>
    </xf>
    <xf numFmtId="188" fontId="54" fillId="0" borderId="148" xfId="0" applyNumberFormat="1" applyFont="1" applyFill="1" applyBorder="1" applyAlignment="1">
      <alignment horizontal="right" vertical="center"/>
    </xf>
    <xf numFmtId="188" fontId="54" fillId="0" borderId="149" xfId="0" applyNumberFormat="1" applyFont="1" applyFill="1" applyBorder="1" applyAlignment="1">
      <alignment horizontal="right" vertical="center"/>
    </xf>
    <xf numFmtId="188" fontId="54" fillId="0" borderId="150" xfId="0" applyNumberFormat="1" applyFont="1" applyFill="1" applyBorder="1" applyAlignment="1">
      <alignment horizontal="right" vertical="center"/>
    </xf>
    <xf numFmtId="188" fontId="54" fillId="0" borderId="151" xfId="0" applyNumberFormat="1" applyFont="1" applyFill="1" applyBorder="1" applyAlignment="1">
      <alignment horizontal="right" vertical="center"/>
    </xf>
    <xf numFmtId="188" fontId="54" fillId="2" borderId="107" xfId="0" applyNumberFormat="1" applyFont="1" applyFill="1" applyBorder="1" applyAlignment="1">
      <alignment horizontal="right" vertical="center"/>
    </xf>
    <xf numFmtId="188" fontId="54" fillId="2" borderId="108" xfId="0" applyNumberFormat="1" applyFont="1" applyFill="1" applyBorder="1" applyAlignment="1">
      <alignment horizontal="right" vertical="center"/>
    </xf>
    <xf numFmtId="188" fontId="54" fillId="0" borderId="20" xfId="0" applyNumberFormat="1" applyFont="1" applyFill="1" applyBorder="1" applyAlignment="1">
      <alignment horizontal="right" vertical="center"/>
    </xf>
    <xf numFmtId="188" fontId="54" fillId="0" borderId="29" xfId="0" applyNumberFormat="1" applyFont="1" applyFill="1" applyBorder="1" applyAlignment="1">
      <alignment horizontal="right" vertical="center"/>
    </xf>
    <xf numFmtId="188" fontId="54" fillId="0" borderId="19" xfId="0" applyNumberFormat="1" applyFont="1" applyFill="1" applyBorder="1" applyAlignment="1">
      <alignment horizontal="right" vertical="center"/>
    </xf>
    <xf numFmtId="188" fontId="54" fillId="0" borderId="47" xfId="0" applyNumberFormat="1" applyFont="1" applyFill="1" applyBorder="1" applyAlignment="1">
      <alignment horizontal="right" vertical="center"/>
    </xf>
    <xf numFmtId="188" fontId="54" fillId="0" borderId="24" xfId="0" applyNumberFormat="1" applyFont="1" applyFill="1" applyBorder="1" applyAlignment="1">
      <alignment horizontal="right" vertical="center"/>
    </xf>
    <xf numFmtId="188" fontId="54" fillId="0" borderId="35" xfId="0" applyNumberFormat="1" applyFont="1" applyFill="1" applyBorder="1" applyAlignment="1">
      <alignment horizontal="right" vertical="center"/>
    </xf>
    <xf numFmtId="188" fontId="54" fillId="2" borderId="97" xfId="0" applyNumberFormat="1" applyFont="1" applyFill="1" applyBorder="1" applyAlignment="1">
      <alignment horizontal="right" vertical="center"/>
    </xf>
    <xf numFmtId="188" fontId="54" fillId="2" borderId="118" xfId="0" applyNumberFormat="1" applyFont="1" applyFill="1" applyBorder="1" applyAlignment="1">
      <alignment horizontal="right" vertical="center"/>
    </xf>
    <xf numFmtId="188" fontId="54" fillId="0" borderId="69" xfId="0" applyNumberFormat="1" applyFont="1" applyFill="1" applyBorder="1" applyAlignment="1">
      <alignment horizontal="right" vertical="center"/>
    </xf>
    <xf numFmtId="188" fontId="54" fillId="0" borderId="67" xfId="0" applyNumberFormat="1" applyFont="1" applyFill="1" applyBorder="1" applyAlignment="1">
      <alignment horizontal="right" vertical="center"/>
    </xf>
    <xf numFmtId="188" fontId="54" fillId="0" borderId="74" xfId="0" applyNumberFormat="1" applyFont="1" applyFill="1" applyBorder="1" applyAlignment="1">
      <alignment horizontal="right" vertical="center"/>
    </xf>
    <xf numFmtId="188" fontId="54" fillId="0" borderId="70" xfId="0" applyNumberFormat="1" applyFont="1" applyFill="1" applyBorder="1" applyAlignment="1">
      <alignment horizontal="right" vertical="center"/>
    </xf>
    <xf numFmtId="188" fontId="54" fillId="0" borderId="152" xfId="0" applyNumberFormat="1" applyFont="1" applyFill="1" applyBorder="1" applyAlignment="1">
      <alignment horizontal="right" vertical="center"/>
    </xf>
    <xf numFmtId="0" fontId="53" fillId="2" borderId="55" xfId="0" applyFont="1" applyFill="1" applyBorder="1">
      <alignment vertical="center"/>
    </xf>
    <xf numFmtId="188" fontId="54" fillId="0" borderId="26" xfId="0" applyNumberFormat="1" applyFont="1" applyFill="1" applyBorder="1" applyAlignment="1">
      <alignment horizontal="right" vertical="center"/>
    </xf>
    <xf numFmtId="188" fontId="54" fillId="0" borderId="153" xfId="0" applyNumberFormat="1" applyFont="1" applyFill="1" applyBorder="1" applyAlignment="1">
      <alignment horizontal="right" vertical="center"/>
    </xf>
    <xf numFmtId="187" fontId="54" fillId="2" borderId="71" xfId="0" applyNumberFormat="1" applyFont="1" applyFill="1" applyBorder="1" applyAlignment="1">
      <alignment horizontal="right" vertical="center"/>
    </xf>
    <xf numFmtId="187" fontId="54" fillId="2" borderId="154" xfId="0" applyNumberFormat="1" applyFont="1" applyFill="1" applyBorder="1" applyAlignment="1">
      <alignment horizontal="right" vertical="center"/>
    </xf>
    <xf numFmtId="0" fontId="55" fillId="2" borderId="0" xfId="4" applyFont="1" applyFill="1">
      <alignment vertical="center"/>
    </xf>
    <xf numFmtId="0" fontId="77" fillId="2" borderId="0" xfId="0" applyFont="1" applyFill="1">
      <alignment vertical="center"/>
    </xf>
    <xf numFmtId="3" fontId="54" fillId="2" borderId="21" xfId="0" applyNumberFormat="1" applyFont="1" applyFill="1" applyBorder="1" applyAlignment="1">
      <alignment horizontal="center" vertical="center"/>
    </xf>
    <xf numFmtId="0" fontId="60" fillId="35" borderId="27" xfId="0" applyFont="1" applyFill="1" applyBorder="1" applyAlignment="1">
      <alignment vertical="center" wrapText="1"/>
    </xf>
    <xf numFmtId="0" fontId="60" fillId="35" borderId="30" xfId="0" applyFont="1" applyFill="1" applyBorder="1" applyAlignment="1">
      <alignment vertical="center" wrapText="1"/>
    </xf>
    <xf numFmtId="0" fontId="60" fillId="35" borderId="34" xfId="0" applyFont="1" applyFill="1" applyBorder="1" applyAlignment="1">
      <alignment vertical="center" wrapText="1"/>
    </xf>
    <xf numFmtId="41" fontId="54" fillId="2" borderId="69" xfId="204" applyFont="1" applyFill="1" applyBorder="1" applyAlignment="1">
      <alignment horizontal="right" vertical="center"/>
    </xf>
    <xf numFmtId="188" fontId="54" fillId="2" borderId="67" xfId="204" applyNumberFormat="1" applyFont="1" applyFill="1" applyBorder="1" applyAlignment="1">
      <alignment horizontal="right" vertical="center"/>
    </xf>
    <xf numFmtId="188" fontId="54" fillId="2" borderId="66" xfId="204" applyNumberFormat="1" applyFont="1" applyFill="1" applyBorder="1" applyAlignment="1">
      <alignment horizontal="right" vertical="center"/>
    </xf>
    <xf numFmtId="41" fontId="54" fillId="2" borderId="51" xfId="204" applyFont="1" applyFill="1" applyBorder="1" applyAlignment="1">
      <alignment horizontal="right" vertical="center"/>
    </xf>
    <xf numFmtId="188" fontId="54" fillId="2" borderId="50" xfId="204" applyNumberFormat="1" applyFont="1" applyFill="1" applyBorder="1" applyAlignment="1">
      <alignment horizontal="right" vertical="center"/>
    </xf>
    <xf numFmtId="188" fontId="54" fillId="2" borderId="49" xfId="204" applyNumberFormat="1" applyFont="1" applyFill="1" applyBorder="1" applyAlignment="1">
      <alignment horizontal="right" vertical="center"/>
    </xf>
    <xf numFmtId="188" fontId="54" fillId="2" borderId="0" xfId="204" applyNumberFormat="1" applyFont="1" applyFill="1" applyBorder="1" applyAlignment="1">
      <alignment horizontal="right" vertical="center"/>
    </xf>
    <xf numFmtId="188" fontId="53" fillId="2" borderId="0" xfId="204" applyNumberFormat="1" applyFont="1" applyFill="1">
      <alignment vertical="center"/>
    </xf>
    <xf numFmtId="189" fontId="53" fillId="2" borderId="0" xfId="0" applyNumberFormat="1" applyFont="1" applyFill="1">
      <alignment vertical="center"/>
    </xf>
    <xf numFmtId="189" fontId="50" fillId="2" borderId="0" xfId="4" applyNumberFormat="1" applyFont="1" applyFill="1">
      <alignment vertical="center"/>
    </xf>
    <xf numFmtId="0" fontId="73" fillId="0" borderId="0" xfId="0" applyFont="1">
      <alignment vertical="center"/>
    </xf>
    <xf numFmtId="198" fontId="50" fillId="2" borderId="0" xfId="4" applyNumberFormat="1" applyFont="1" applyFill="1">
      <alignment vertical="center"/>
    </xf>
    <xf numFmtId="188" fontId="54" fillId="0" borderId="21" xfId="204" applyNumberFormat="1" applyFont="1" applyFill="1" applyBorder="1" applyAlignment="1">
      <alignment horizontal="right" vertical="center"/>
    </xf>
    <xf numFmtId="188" fontId="54" fillId="2" borderId="21" xfId="204" applyNumberFormat="1" applyFont="1" applyFill="1" applyBorder="1" applyAlignment="1">
      <alignment horizontal="right" vertical="center"/>
    </xf>
    <xf numFmtId="199" fontId="50" fillId="2" borderId="0" xfId="4" applyNumberFormat="1" applyFont="1" applyFill="1" applyBorder="1">
      <alignment vertical="center"/>
    </xf>
    <xf numFmtId="199" fontId="50" fillId="2" borderId="0" xfId="4" applyNumberFormat="1" applyFont="1" applyFill="1">
      <alignment vertical="center"/>
    </xf>
    <xf numFmtId="41" fontId="54" fillId="2" borderId="113" xfId="204" applyFont="1" applyFill="1" applyBorder="1" applyAlignment="1">
      <alignment horizontal="right" vertical="center"/>
    </xf>
    <xf numFmtId="41" fontId="54" fillId="2" borderId="77" xfId="204" applyFont="1" applyFill="1" applyBorder="1" applyAlignment="1">
      <alignment horizontal="right" vertical="center"/>
    </xf>
    <xf numFmtId="188" fontId="54" fillId="2" borderId="78" xfId="204" applyNumberFormat="1" applyFont="1" applyFill="1" applyBorder="1" applyAlignment="1">
      <alignment horizontal="right" vertical="center"/>
    </xf>
    <xf numFmtId="41" fontId="54" fillId="2" borderId="75" xfId="204" applyFont="1" applyFill="1" applyBorder="1" applyAlignment="1">
      <alignment horizontal="right" vertical="center"/>
    </xf>
    <xf numFmtId="41" fontId="54" fillId="2" borderId="78" xfId="204" applyFont="1" applyFill="1" applyBorder="1" applyAlignment="1">
      <alignment horizontal="right" vertical="center"/>
    </xf>
    <xf numFmtId="188" fontId="54" fillId="2" borderId="82" xfId="204" applyNumberFormat="1" applyFont="1" applyFill="1" applyBorder="1" applyAlignment="1">
      <alignment horizontal="right" vertical="center"/>
    </xf>
    <xf numFmtId="188" fontId="54" fillId="0" borderId="1" xfId="204" applyNumberFormat="1" applyFont="1" applyFill="1" applyBorder="1" applyAlignment="1">
      <alignment horizontal="right" vertical="center"/>
    </xf>
    <xf numFmtId="0" fontId="54" fillId="35" borderId="20" xfId="0" applyFont="1" applyFill="1" applyBorder="1" applyAlignment="1">
      <alignment vertical="center"/>
    </xf>
    <xf numFmtId="0" fontId="54" fillId="35" borderId="19" xfId="0" applyFont="1" applyFill="1" applyBorder="1" applyAlignment="1">
      <alignment vertical="center" wrapText="1"/>
    </xf>
    <xf numFmtId="0" fontId="54" fillId="35" borderId="20" xfId="0" applyFont="1" applyFill="1" applyBorder="1" applyAlignment="1">
      <alignment vertical="center" wrapText="1"/>
    </xf>
    <xf numFmtId="0" fontId="54" fillId="35" borderId="19" xfId="0" applyFont="1" applyFill="1" applyBorder="1" applyAlignment="1">
      <alignment vertical="center"/>
    </xf>
    <xf numFmtId="0" fontId="50" fillId="2" borderId="16" xfId="4" applyFont="1" applyFill="1" applyBorder="1">
      <alignment vertical="center"/>
    </xf>
    <xf numFmtId="0" fontId="53" fillId="2" borderId="16" xfId="0" applyFont="1" applyFill="1" applyBorder="1">
      <alignment vertical="center"/>
    </xf>
    <xf numFmtId="0" fontId="54" fillId="35" borderId="22" xfId="0" applyFont="1" applyFill="1" applyBorder="1" applyAlignment="1">
      <alignment vertical="center" wrapText="1"/>
    </xf>
    <xf numFmtId="0" fontId="54" fillId="35" borderId="47" xfId="0" applyFont="1" applyFill="1" applyBorder="1" applyAlignment="1">
      <alignment vertical="center" wrapText="1"/>
    </xf>
    <xf numFmtId="0" fontId="54" fillId="35" borderId="24" xfId="0" applyFont="1" applyFill="1" applyBorder="1" applyAlignment="1">
      <alignment vertical="center" wrapText="1"/>
    </xf>
    <xf numFmtId="0" fontId="54" fillId="35" borderId="35" xfId="0" applyFont="1" applyFill="1" applyBorder="1" applyAlignment="1">
      <alignment vertical="center" wrapText="1"/>
    </xf>
    <xf numFmtId="0" fontId="56" fillId="2" borderId="0" xfId="4" applyFont="1" applyFill="1">
      <alignment vertical="center"/>
    </xf>
    <xf numFmtId="0" fontId="74" fillId="2" borderId="0" xfId="3" applyFont="1" applyFill="1" applyBorder="1" applyAlignment="1">
      <alignment vertical="center"/>
    </xf>
    <xf numFmtId="0" fontId="78" fillId="2" borderId="0" xfId="4" applyFont="1" applyFill="1">
      <alignment vertical="center"/>
    </xf>
    <xf numFmtId="0" fontId="54" fillId="37" borderId="1" xfId="0" applyFont="1" applyFill="1" applyBorder="1" applyAlignment="1">
      <alignment vertical="center"/>
    </xf>
    <xf numFmtId="0" fontId="54" fillId="37" borderId="156" xfId="0" applyFont="1" applyFill="1" applyBorder="1" applyAlignment="1">
      <alignment horizontal="center" vertical="center"/>
    </xf>
    <xf numFmtId="0" fontId="54" fillId="37" borderId="50" xfId="0" applyFont="1" applyFill="1" applyBorder="1" applyAlignment="1">
      <alignment horizontal="center" vertical="center"/>
    </xf>
    <xf numFmtId="0" fontId="54" fillId="37" borderId="35" xfId="0" applyFont="1" applyFill="1" applyBorder="1" applyAlignment="1">
      <alignment horizontal="center" vertical="center"/>
    </xf>
    <xf numFmtId="0" fontId="54" fillId="37" borderId="35" xfId="0" applyFont="1" applyFill="1" applyBorder="1" applyAlignment="1">
      <alignment vertical="center"/>
    </xf>
    <xf numFmtId="0" fontId="54" fillId="37" borderId="49" xfId="0" applyFont="1" applyFill="1" applyBorder="1" applyAlignment="1">
      <alignment horizontal="center" vertical="center"/>
    </xf>
    <xf numFmtId="3" fontId="54" fillId="2" borderId="97" xfId="0" applyNumberFormat="1" applyFont="1" applyFill="1" applyBorder="1" applyAlignment="1">
      <alignment horizontal="right" vertical="center"/>
    </xf>
    <xf numFmtId="190" fontId="54" fillId="0" borderId="97" xfId="0" applyNumberFormat="1" applyFont="1" applyFill="1" applyBorder="1" applyAlignment="1">
      <alignment vertical="center"/>
    </xf>
    <xf numFmtId="190" fontId="54" fillId="0" borderId="157" xfId="0" applyNumberFormat="1" applyFont="1" applyFill="1" applyBorder="1" applyAlignment="1">
      <alignment vertical="center"/>
    </xf>
    <xf numFmtId="198" fontId="54" fillId="0" borderId="107" xfId="0" applyNumberFormat="1" applyFont="1" applyFill="1" applyBorder="1" applyAlignment="1">
      <alignment vertical="center"/>
    </xf>
    <xf numFmtId="190" fontId="54" fillId="0" borderId="1" xfId="0" applyNumberFormat="1" applyFont="1" applyFill="1" applyBorder="1" applyAlignment="1">
      <alignment vertical="center"/>
    </xf>
    <xf numFmtId="198" fontId="54" fillId="0" borderId="108" xfId="0" applyNumberFormat="1" applyFont="1" applyFill="1" applyBorder="1" applyAlignment="1">
      <alignment horizontal="right" vertical="center"/>
    </xf>
    <xf numFmtId="198" fontId="54" fillId="0" borderId="97" xfId="0" applyNumberFormat="1" applyFont="1" applyFill="1" applyBorder="1" applyAlignment="1">
      <alignment horizontal="right" vertical="center"/>
    </xf>
    <xf numFmtId="190" fontId="50" fillId="2" borderId="0" xfId="4" applyNumberFormat="1" applyFont="1" applyFill="1">
      <alignment vertical="center"/>
    </xf>
    <xf numFmtId="190" fontId="54" fillId="2" borderId="18" xfId="0" applyNumberFormat="1" applyFont="1" applyFill="1" applyBorder="1" applyAlignment="1">
      <alignment vertical="center"/>
    </xf>
    <xf numFmtId="190" fontId="54" fillId="2" borderId="158" xfId="0" applyNumberFormat="1" applyFont="1" applyFill="1" applyBorder="1" applyAlignment="1">
      <alignment vertical="center"/>
    </xf>
    <xf numFmtId="198" fontId="54" fillId="2" borderId="29" xfId="0" applyNumberFormat="1" applyFont="1" applyFill="1" applyBorder="1" applyAlignment="1">
      <alignment vertical="center"/>
    </xf>
    <xf numFmtId="190" fontId="54" fillId="2" borderId="33" xfId="0" applyNumberFormat="1" applyFont="1" applyFill="1" applyBorder="1" applyAlignment="1">
      <alignment vertical="center"/>
    </xf>
    <xf numFmtId="198" fontId="54" fillId="2" borderId="19" xfId="0" applyNumberFormat="1" applyFont="1" applyFill="1" applyBorder="1" applyAlignment="1">
      <alignment horizontal="right" vertical="center"/>
    </xf>
    <xf numFmtId="198" fontId="54" fillId="2" borderId="17" xfId="0" applyNumberFormat="1" applyFont="1" applyFill="1" applyBorder="1" applyAlignment="1">
      <alignment horizontal="right" vertical="center"/>
    </xf>
    <xf numFmtId="198" fontId="54" fillId="2" borderId="33" xfId="0" applyNumberFormat="1" applyFont="1" applyFill="1" applyBorder="1" applyAlignment="1">
      <alignment vertical="center"/>
    </xf>
    <xf numFmtId="198" fontId="54" fillId="2" borderId="57" xfId="0" applyNumberFormat="1" applyFont="1" applyFill="1" applyBorder="1" applyAlignment="1">
      <alignment horizontal="right" vertical="center"/>
    </xf>
    <xf numFmtId="198" fontId="54" fillId="2" borderId="18" xfId="0" applyNumberFormat="1" applyFont="1" applyFill="1" applyBorder="1" applyAlignment="1">
      <alignment horizontal="right" vertical="center"/>
    </xf>
    <xf numFmtId="190" fontId="54" fillId="2" borderId="26" xfId="0" applyNumberFormat="1" applyFont="1" applyFill="1" applyBorder="1" applyAlignment="1">
      <alignment vertical="center"/>
    </xf>
    <xf numFmtId="190" fontId="54" fillId="2" borderId="159" xfId="0" applyNumberFormat="1" applyFont="1" applyFill="1" applyBorder="1" applyAlignment="1">
      <alignment vertical="center"/>
    </xf>
    <xf numFmtId="198" fontId="54" fillId="2" borderId="24" xfId="0" applyNumberFormat="1" applyFont="1" applyFill="1" applyBorder="1" applyAlignment="1">
      <alignment vertical="center"/>
    </xf>
    <xf numFmtId="190" fontId="54" fillId="2" borderId="24" xfId="0" applyNumberFormat="1" applyFont="1" applyFill="1" applyBorder="1" applyAlignment="1">
      <alignment vertical="center"/>
    </xf>
    <xf numFmtId="198" fontId="54" fillId="2" borderId="58" xfId="0" applyNumberFormat="1" applyFont="1" applyFill="1" applyBorder="1" applyAlignment="1">
      <alignment horizontal="right" vertical="center"/>
    </xf>
    <xf numFmtId="198" fontId="54" fillId="2" borderId="26" xfId="0" applyNumberFormat="1" applyFont="1" applyFill="1" applyBorder="1" applyAlignment="1">
      <alignment horizontal="right" vertical="center"/>
    </xf>
    <xf numFmtId="0" fontId="57" fillId="2" borderId="0" xfId="4" applyFont="1" applyFill="1">
      <alignment vertical="center"/>
    </xf>
    <xf numFmtId="0" fontId="54" fillId="2" borderId="0" xfId="0" applyFont="1" applyFill="1" applyBorder="1" applyAlignment="1">
      <alignment horizontal="right" vertical="center"/>
    </xf>
    <xf numFmtId="0" fontId="54" fillId="35" borderId="74" xfId="0" applyFont="1" applyFill="1" applyBorder="1" applyAlignment="1">
      <alignment vertical="center" wrapText="1"/>
    </xf>
    <xf numFmtId="0" fontId="54" fillId="35" borderId="74" xfId="0" applyFont="1" applyFill="1" applyBorder="1" applyAlignment="1">
      <alignment vertical="center"/>
    </xf>
    <xf numFmtId="0" fontId="54" fillId="35" borderId="71" xfId="0" applyFont="1" applyFill="1" applyBorder="1" applyAlignment="1">
      <alignment vertical="center"/>
    </xf>
    <xf numFmtId="190" fontId="54" fillId="2" borderId="120" xfId="0" applyNumberFormat="1" applyFont="1" applyFill="1" applyBorder="1" applyAlignment="1">
      <alignment vertical="center"/>
    </xf>
    <xf numFmtId="190" fontId="54" fillId="2" borderId="109" xfId="0" applyNumberFormat="1" applyFont="1" applyFill="1" applyBorder="1" applyAlignment="1">
      <alignment vertical="center"/>
    </xf>
    <xf numFmtId="190" fontId="54" fillId="2" borderId="110" xfId="0" applyNumberFormat="1" applyFont="1" applyFill="1" applyBorder="1" applyAlignment="1">
      <alignment vertical="center"/>
    </xf>
    <xf numFmtId="190" fontId="54" fillId="2" borderId="24" xfId="0" applyNumberFormat="1" applyFont="1" applyFill="1" applyBorder="1" applyAlignment="1">
      <alignment horizontal="right" vertical="center"/>
    </xf>
    <xf numFmtId="191" fontId="50" fillId="2" borderId="0" xfId="2" applyNumberFormat="1" applyFont="1" applyFill="1">
      <alignment vertical="center"/>
    </xf>
    <xf numFmtId="190" fontId="50" fillId="2" borderId="0" xfId="2" applyNumberFormat="1" applyFont="1" applyFill="1">
      <alignment vertical="center"/>
    </xf>
    <xf numFmtId="0" fontId="52" fillId="35" borderId="50" xfId="0" applyFont="1" applyFill="1" applyBorder="1" applyAlignment="1">
      <alignment horizontal="center" vertical="center"/>
    </xf>
    <xf numFmtId="0" fontId="52" fillId="35" borderId="49" xfId="0" applyFont="1" applyFill="1" applyBorder="1" applyAlignment="1">
      <alignment horizontal="center" vertical="center"/>
    </xf>
    <xf numFmtId="188" fontId="54" fillId="2" borderId="70" xfId="0" applyNumberFormat="1" applyFont="1" applyFill="1" applyBorder="1" applyAlignment="1">
      <alignment horizontal="right" vertical="center"/>
    </xf>
    <xf numFmtId="188" fontId="54" fillId="2" borderId="160" xfId="0" applyNumberFormat="1" applyFont="1" applyFill="1" applyBorder="1" applyAlignment="1">
      <alignment horizontal="right" vertical="center"/>
    </xf>
    <xf numFmtId="187" fontId="54" fillId="2" borderId="161" xfId="0" applyNumberFormat="1" applyFont="1" applyFill="1" applyBorder="1" applyAlignment="1">
      <alignment horizontal="right" vertical="center"/>
    </xf>
    <xf numFmtId="188" fontId="54" fillId="2" borderId="161" xfId="0" applyNumberFormat="1" applyFont="1" applyFill="1" applyBorder="1" applyAlignment="1">
      <alignment horizontal="right" vertical="center"/>
    </xf>
    <xf numFmtId="200" fontId="5" fillId="2" borderId="0" xfId="4" applyNumberFormat="1" applyFont="1" applyFill="1" applyBorder="1" applyAlignment="1">
      <alignment vertical="center"/>
    </xf>
    <xf numFmtId="0" fontId="56" fillId="2" borderId="0" xfId="2" applyFont="1" applyFill="1" applyBorder="1">
      <alignment vertical="center"/>
    </xf>
    <xf numFmtId="0" fontId="52" fillId="35" borderId="33" xfId="0" applyFont="1" applyFill="1" applyBorder="1" applyAlignment="1">
      <alignment horizontal="center" vertical="center" wrapText="1"/>
    </xf>
    <xf numFmtId="189" fontId="57" fillId="2" borderId="0" xfId="0" applyNumberFormat="1" applyFont="1" applyFill="1" applyBorder="1" applyAlignment="1">
      <alignment horizontal="left" vertical="center"/>
    </xf>
    <xf numFmtId="0" fontId="74" fillId="2" borderId="0" xfId="3" applyFont="1" applyFill="1" applyBorder="1" applyAlignment="1">
      <alignment vertical="top"/>
    </xf>
    <xf numFmtId="196" fontId="53" fillId="2" borderId="0" xfId="0" applyNumberFormat="1" applyFont="1" applyFill="1">
      <alignment vertical="center"/>
    </xf>
    <xf numFmtId="0" fontId="54" fillId="2" borderId="16" xfId="0" applyFont="1" applyFill="1" applyBorder="1" applyAlignment="1">
      <alignment vertical="center" textRotation="255"/>
    </xf>
    <xf numFmtId="0" fontId="54" fillId="2" borderId="162" xfId="0" applyFont="1" applyFill="1" applyBorder="1" applyAlignment="1">
      <alignment horizontal="center" vertical="center"/>
    </xf>
    <xf numFmtId="0" fontId="54" fillId="35" borderId="79" xfId="0" applyFont="1" applyFill="1" applyBorder="1" applyAlignment="1">
      <alignment horizontal="center" vertical="center" wrapText="1"/>
    </xf>
    <xf numFmtId="0" fontId="54" fillId="35" borderId="18" xfId="0" applyFont="1" applyFill="1" applyBorder="1" applyAlignment="1">
      <alignment vertical="center" wrapText="1"/>
    </xf>
    <xf numFmtId="0" fontId="54" fillId="35" borderId="40" xfId="0" applyFont="1" applyFill="1" applyBorder="1" applyAlignment="1">
      <alignment vertical="center" wrapText="1"/>
    </xf>
    <xf numFmtId="0" fontId="54" fillId="35" borderId="79" xfId="0" applyFont="1" applyFill="1" applyBorder="1" applyAlignment="1">
      <alignment vertical="center" wrapText="1"/>
    </xf>
    <xf numFmtId="0" fontId="60" fillId="35" borderId="26" xfId="0" applyFont="1" applyFill="1" applyBorder="1" applyAlignment="1">
      <alignment horizontal="center" vertical="center" wrapText="1"/>
    </xf>
    <xf numFmtId="0" fontId="54" fillId="35" borderId="62" xfId="4" applyFont="1" applyFill="1" applyBorder="1" applyAlignment="1">
      <alignment horizontal="center" vertical="center" wrapText="1"/>
    </xf>
    <xf numFmtId="41" fontId="54" fillId="2" borderId="71" xfId="204" applyFont="1" applyFill="1" applyBorder="1" applyAlignment="1">
      <alignment horizontal="center" vertical="center" wrapText="1"/>
    </xf>
    <xf numFmtId="41" fontId="54" fillId="0" borderId="70" xfId="204" applyFont="1" applyFill="1" applyBorder="1" applyAlignment="1">
      <alignment horizontal="right" vertical="center"/>
    </xf>
    <xf numFmtId="187" fontId="54" fillId="0" borderId="69" xfId="0" applyNumberFormat="1" applyFont="1" applyFill="1" applyBorder="1" applyAlignment="1">
      <alignment horizontal="right" vertical="center"/>
    </xf>
    <xf numFmtId="187" fontId="54" fillId="0" borderId="71" xfId="0" applyNumberFormat="1" applyFont="1" applyFill="1" applyBorder="1" applyAlignment="1">
      <alignment horizontal="right" vertical="center"/>
    </xf>
    <xf numFmtId="41" fontId="54" fillId="2" borderId="79" xfId="204" applyFont="1" applyFill="1" applyBorder="1" applyAlignment="1">
      <alignment horizontal="center" vertical="center" wrapText="1"/>
    </xf>
    <xf numFmtId="41" fontId="54" fillId="0" borderId="76" xfId="204" applyFont="1" applyFill="1" applyBorder="1" applyAlignment="1">
      <alignment horizontal="right" vertical="center"/>
    </xf>
    <xf numFmtId="187" fontId="54" fillId="0" borderId="113" xfId="0" applyNumberFormat="1" applyFont="1" applyFill="1" applyBorder="1" applyAlignment="1">
      <alignment horizontal="right" vertical="center"/>
    </xf>
    <xf numFmtId="187" fontId="54" fillId="2" borderId="82" xfId="0" applyNumberFormat="1" applyFont="1" applyFill="1" applyBorder="1" applyAlignment="1">
      <alignment horizontal="right" vertical="center"/>
    </xf>
    <xf numFmtId="187" fontId="54" fillId="0" borderId="79" xfId="0" applyNumberFormat="1" applyFont="1" applyFill="1" applyBorder="1" applyAlignment="1">
      <alignment horizontal="right" vertical="center"/>
    </xf>
    <xf numFmtId="0" fontId="54" fillId="2" borderId="47" xfId="0" applyFont="1" applyFill="1" applyBorder="1" applyAlignment="1">
      <alignment vertical="center"/>
    </xf>
    <xf numFmtId="187" fontId="54" fillId="0" borderId="111" xfId="0" applyNumberFormat="1" applyFont="1" applyFill="1" applyBorder="1" applyAlignment="1">
      <alignment horizontal="right" vertical="center"/>
    </xf>
    <xf numFmtId="187" fontId="54" fillId="0" borderId="67" xfId="0" applyNumberFormat="1" applyFont="1" applyFill="1" applyBorder="1" applyAlignment="1">
      <alignment horizontal="right" vertical="center"/>
    </xf>
    <xf numFmtId="201" fontId="54" fillId="2" borderId="69" xfId="0" applyNumberFormat="1" applyFont="1" applyFill="1" applyBorder="1" applyAlignment="1">
      <alignment horizontal="right" vertical="center"/>
    </xf>
    <xf numFmtId="187" fontId="54" fillId="2" borderId="113" xfId="0" applyNumberFormat="1" applyFont="1" applyFill="1" applyBorder="1" applyAlignment="1">
      <alignment horizontal="right" vertical="center"/>
    </xf>
    <xf numFmtId="187" fontId="54" fillId="0" borderId="77" xfId="0" applyNumberFormat="1" applyFont="1" applyFill="1" applyBorder="1" applyAlignment="1">
      <alignment horizontal="right" vertical="center"/>
    </xf>
    <xf numFmtId="187" fontId="54" fillId="0" borderId="78" xfId="0" applyNumberFormat="1" applyFont="1" applyFill="1" applyBorder="1" applyAlignment="1">
      <alignment horizontal="right" vertical="center"/>
    </xf>
    <xf numFmtId="201" fontId="54" fillId="2" borderId="113" xfId="0" applyNumberFormat="1" applyFont="1" applyFill="1" applyBorder="1" applyAlignment="1">
      <alignment horizontal="right" vertical="center"/>
    </xf>
    <xf numFmtId="0" fontId="50" fillId="2" borderId="0" xfId="4" applyFont="1" applyFill="1" applyAlignment="1">
      <alignment horizontal="center" vertical="center"/>
    </xf>
    <xf numFmtId="187" fontId="54" fillId="0" borderId="66" xfId="0" applyNumberFormat="1" applyFont="1" applyFill="1" applyBorder="1" applyAlignment="1">
      <alignment horizontal="right" vertical="center"/>
    </xf>
    <xf numFmtId="188" fontId="54" fillId="0" borderId="75" xfId="0" applyNumberFormat="1" applyFont="1" applyFill="1" applyBorder="1" applyAlignment="1">
      <alignment horizontal="right" vertical="center"/>
    </xf>
    <xf numFmtId="188" fontId="54" fillId="0" borderId="78" xfId="0" applyNumberFormat="1" applyFont="1" applyFill="1" applyBorder="1" applyAlignment="1">
      <alignment horizontal="right" vertical="center"/>
    </xf>
    <xf numFmtId="188" fontId="54" fillId="0" borderId="82" xfId="0" applyNumberFormat="1" applyFont="1" applyFill="1" applyBorder="1" applyAlignment="1">
      <alignment horizontal="right" vertical="center"/>
    </xf>
    <xf numFmtId="187" fontId="54" fillId="0" borderId="82" xfId="0" applyNumberFormat="1" applyFont="1" applyFill="1" applyBorder="1" applyAlignment="1">
      <alignment horizontal="right" vertical="center"/>
    </xf>
    <xf numFmtId="190" fontId="54" fillId="2" borderId="63" xfId="0" applyNumberFormat="1" applyFont="1" applyFill="1" applyBorder="1" applyAlignment="1">
      <alignment horizontal="center" vertical="center"/>
    </xf>
    <xf numFmtId="0" fontId="50" fillId="2" borderId="0" xfId="4" applyFont="1" applyFill="1" applyBorder="1" applyAlignment="1">
      <alignment horizontal="center" vertical="center"/>
    </xf>
    <xf numFmtId="187" fontId="54" fillId="0" borderId="120" xfId="0" applyNumberFormat="1" applyFont="1" applyFill="1" applyBorder="1" applyAlignment="1">
      <alignment horizontal="right" vertical="center"/>
    </xf>
    <xf numFmtId="187" fontId="54" fillId="0" borderId="116" xfId="0" applyNumberFormat="1" applyFont="1" applyFill="1" applyBorder="1" applyAlignment="1">
      <alignment horizontal="right" vertical="center"/>
    </xf>
    <xf numFmtId="187" fontId="54" fillId="2" borderId="116" xfId="0" applyNumberFormat="1" applyFont="1" applyFill="1" applyBorder="1" applyAlignment="1">
      <alignment horizontal="right" vertical="center"/>
    </xf>
    <xf numFmtId="187" fontId="54" fillId="0" borderId="114" xfId="0" applyNumberFormat="1" applyFont="1" applyFill="1" applyBorder="1" applyAlignment="1">
      <alignment horizontal="right" vertical="center"/>
    </xf>
    <xf numFmtId="0" fontId="77" fillId="2" borderId="0" xfId="0" applyFont="1" applyFill="1" applyBorder="1">
      <alignment vertical="center"/>
    </xf>
    <xf numFmtId="0" fontId="50" fillId="2" borderId="0" xfId="4" applyNumberFormat="1" applyFont="1" applyFill="1" applyBorder="1">
      <alignment vertical="center"/>
    </xf>
    <xf numFmtId="0" fontId="52" fillId="2" borderId="0" xfId="0" applyNumberFormat="1" applyFont="1" applyFill="1" applyBorder="1" applyAlignment="1">
      <alignment horizontal="right" vertical="center"/>
    </xf>
    <xf numFmtId="41" fontId="54" fillId="2" borderId="18" xfId="204" applyFont="1" applyFill="1" applyBorder="1" applyAlignment="1">
      <alignment horizontal="center" vertical="center" wrapText="1"/>
    </xf>
    <xf numFmtId="41" fontId="54" fillId="2" borderId="39" xfId="204" applyFont="1" applyFill="1" applyBorder="1" applyAlignment="1">
      <alignment horizontal="center" vertical="center"/>
    </xf>
    <xf numFmtId="189" fontId="54" fillId="2" borderId="39" xfId="0" applyNumberFormat="1" applyFont="1" applyFill="1" applyBorder="1" applyAlignment="1">
      <alignment horizontal="right" vertical="center"/>
    </xf>
    <xf numFmtId="41" fontId="54" fillId="2" borderId="45" xfId="204" applyFont="1" applyFill="1" applyBorder="1" applyAlignment="1">
      <alignment horizontal="center" vertical="center"/>
    </xf>
    <xf numFmtId="189" fontId="54" fillId="2" borderId="45" xfId="0" applyNumberFormat="1" applyFont="1" applyFill="1" applyBorder="1" applyAlignment="1">
      <alignment horizontal="right" vertical="center"/>
    </xf>
    <xf numFmtId="41" fontId="54" fillId="2" borderId="114" xfId="204" applyFont="1" applyFill="1" applyBorder="1" applyAlignment="1">
      <alignment horizontal="center" vertical="center"/>
    </xf>
    <xf numFmtId="41" fontId="54" fillId="2" borderId="38" xfId="204" applyFont="1" applyFill="1" applyBorder="1" applyAlignment="1">
      <alignment horizontal="center" vertical="center"/>
    </xf>
    <xf numFmtId="189" fontId="54" fillId="0" borderId="163" xfId="0" applyNumberFormat="1" applyFont="1" applyFill="1" applyBorder="1" applyAlignment="1">
      <alignment horizontal="right" vertical="center"/>
    </xf>
    <xf numFmtId="41" fontId="54" fillId="2" borderId="31" xfId="204" applyFont="1" applyFill="1" applyBorder="1" applyAlignment="1">
      <alignment horizontal="center" vertical="center"/>
    </xf>
    <xf numFmtId="189" fontId="54" fillId="0" borderId="164" xfId="0" applyNumberFormat="1" applyFont="1" applyFill="1" applyBorder="1" applyAlignment="1">
      <alignment horizontal="right" vertical="center"/>
    </xf>
    <xf numFmtId="189" fontId="54" fillId="0" borderId="121" xfId="0" applyNumberFormat="1" applyFont="1" applyFill="1" applyBorder="1" applyAlignment="1">
      <alignment horizontal="right" vertical="center"/>
    </xf>
    <xf numFmtId="189" fontId="54" fillId="0" borderId="165" xfId="0" applyNumberFormat="1" applyFont="1" applyFill="1" applyBorder="1" applyAlignment="1">
      <alignment horizontal="right" vertical="center"/>
    </xf>
    <xf numFmtId="189" fontId="54" fillId="0" borderId="73" xfId="0" applyNumberFormat="1" applyFont="1" applyFill="1" applyBorder="1" applyAlignment="1">
      <alignment horizontal="right" vertical="center"/>
    </xf>
    <xf numFmtId="41" fontId="54" fillId="2" borderId="117" xfId="204" applyFont="1" applyFill="1" applyBorder="1" applyAlignment="1">
      <alignment horizontal="center" vertical="center"/>
    </xf>
    <xf numFmtId="41" fontId="54" fillId="2" borderId="43" xfId="204" applyFont="1" applyFill="1" applyBorder="1" applyAlignment="1">
      <alignment horizontal="center" vertical="center"/>
    </xf>
    <xf numFmtId="189" fontId="54" fillId="0" borderId="166" xfId="0" applyNumberFormat="1" applyFont="1" applyFill="1" applyBorder="1" applyAlignment="1">
      <alignment horizontal="right" vertical="center"/>
    </xf>
    <xf numFmtId="41" fontId="54" fillId="2" borderId="18" xfId="204" applyFont="1" applyFill="1" applyBorder="1" applyAlignment="1">
      <alignment horizontal="center" vertical="center"/>
    </xf>
    <xf numFmtId="41" fontId="54" fillId="2" borderId="26" xfId="204" applyFont="1" applyFill="1" applyBorder="1" applyAlignment="1">
      <alignment horizontal="center" vertical="center"/>
    </xf>
    <xf numFmtId="0" fontId="54" fillId="2" borderId="0" xfId="0" applyNumberFormat="1" applyFont="1" applyFill="1" applyBorder="1" applyAlignment="1">
      <alignment horizontal="center" vertical="center"/>
    </xf>
    <xf numFmtId="0" fontId="53" fillId="2" borderId="0" xfId="0" applyNumberFormat="1" applyFont="1" applyFill="1">
      <alignment vertical="center"/>
    </xf>
    <xf numFmtId="0" fontId="50" fillId="2" borderId="0" xfId="4" applyNumberFormat="1" applyFont="1" applyFill="1">
      <alignment vertical="center"/>
    </xf>
    <xf numFmtId="0" fontId="54" fillId="35" borderId="26" xfId="0" applyFont="1" applyFill="1" applyBorder="1" applyAlignment="1">
      <alignment horizontal="center" vertical="center" wrapText="1"/>
    </xf>
    <xf numFmtId="0" fontId="54" fillId="35" borderId="21" xfId="0" applyFont="1" applyFill="1" applyBorder="1" applyAlignment="1">
      <alignment horizontal="center" vertical="center"/>
    </xf>
    <xf numFmtId="0" fontId="54" fillId="35" borderId="34" xfId="0" applyFont="1" applyFill="1" applyBorder="1" applyAlignment="1">
      <alignment horizontal="center" vertical="center"/>
    </xf>
    <xf numFmtId="0" fontId="54" fillId="35" borderId="35" xfId="0" applyFont="1" applyFill="1" applyBorder="1" applyAlignment="1">
      <alignment horizontal="center" vertical="center" wrapText="1"/>
    </xf>
    <xf numFmtId="187" fontId="54" fillId="0" borderId="39" xfId="0" applyNumberFormat="1" applyFont="1" applyFill="1" applyBorder="1" applyAlignment="1">
      <alignment horizontal="right" vertical="center"/>
    </xf>
    <xf numFmtId="187" fontId="54" fillId="0" borderId="23" xfId="0" applyNumberFormat="1" applyFont="1" applyFill="1" applyBorder="1" applyAlignment="1">
      <alignment horizontal="right" vertical="center"/>
    </xf>
    <xf numFmtId="201" fontId="54" fillId="2" borderId="39" xfId="0" applyNumberFormat="1" applyFont="1" applyFill="1" applyBorder="1" applyAlignment="1">
      <alignment horizontal="right" vertical="center"/>
    </xf>
    <xf numFmtId="201" fontId="54" fillId="2" borderId="51" xfId="0" applyNumberFormat="1" applyFont="1" applyFill="1" applyBorder="1" applyAlignment="1">
      <alignment horizontal="right" vertical="center"/>
    </xf>
    <xf numFmtId="1" fontId="50" fillId="2" borderId="0" xfId="2" applyNumberFormat="1" applyFont="1" applyFill="1" applyAlignment="1">
      <alignment horizontal="center" vertical="center"/>
    </xf>
    <xf numFmtId="188" fontId="50" fillId="2" borderId="0" xfId="2" applyNumberFormat="1" applyFont="1" applyFill="1" applyAlignment="1">
      <alignment horizontal="center" vertical="center"/>
    </xf>
    <xf numFmtId="187" fontId="50" fillId="2" borderId="0" xfId="4" applyNumberFormat="1" applyFont="1" applyFill="1" applyAlignment="1">
      <alignment horizontal="center" vertical="center"/>
    </xf>
    <xf numFmtId="201" fontId="50" fillId="2" borderId="0" xfId="4" applyNumberFormat="1" applyFont="1" applyFill="1">
      <alignment vertical="center"/>
    </xf>
    <xf numFmtId="41" fontId="54" fillId="0" borderId="120" xfId="204" applyFont="1" applyFill="1" applyBorder="1" applyAlignment="1">
      <alignment horizontal="right" vertical="center"/>
    </xf>
    <xf numFmtId="41" fontId="54" fillId="0" borderId="74" xfId="204" applyFont="1" applyFill="1" applyBorder="1" applyAlignment="1">
      <alignment horizontal="right" vertical="center" wrapText="1"/>
    </xf>
    <xf numFmtId="41" fontId="52" fillId="0" borderId="74" xfId="204" applyFont="1" applyFill="1" applyBorder="1" applyAlignment="1">
      <alignment horizontal="right" vertical="center" wrapText="1"/>
    </xf>
    <xf numFmtId="41" fontId="54" fillId="0" borderId="67" xfId="204" applyFont="1" applyFill="1" applyBorder="1" applyAlignment="1">
      <alignment horizontal="right" vertical="center" wrapText="1"/>
    </xf>
    <xf numFmtId="41" fontId="54" fillId="0" borderId="131" xfId="204" applyFont="1" applyFill="1" applyBorder="1" applyAlignment="1">
      <alignment horizontal="right" vertical="center"/>
    </xf>
    <xf numFmtId="41" fontId="54" fillId="0" borderId="132" xfId="204" applyFont="1" applyFill="1" applyBorder="1" applyAlignment="1">
      <alignment horizontal="right" vertical="center" wrapText="1"/>
    </xf>
    <xf numFmtId="41" fontId="52" fillId="0" borderId="132" xfId="204" applyFont="1" applyFill="1" applyBorder="1" applyAlignment="1">
      <alignment horizontal="right" vertical="center" wrapText="1"/>
    </xf>
    <xf numFmtId="41" fontId="54" fillId="0" borderId="133" xfId="204" applyFont="1" applyFill="1" applyBorder="1" applyAlignment="1">
      <alignment horizontal="right" vertical="center" wrapText="1"/>
    </xf>
    <xf numFmtId="41" fontId="54" fillId="0" borderId="109" xfId="204" applyFont="1" applyFill="1" applyBorder="1" applyAlignment="1">
      <alignment horizontal="right" vertical="center"/>
    </xf>
    <xf numFmtId="41" fontId="54" fillId="0" borderId="46" xfId="204" applyFont="1" applyFill="1" applyBorder="1" applyAlignment="1">
      <alignment horizontal="right" vertical="center" wrapText="1"/>
    </xf>
    <xf numFmtId="41" fontId="52" fillId="0" borderId="33" xfId="204" applyFont="1" applyFill="1" applyBorder="1" applyAlignment="1">
      <alignment horizontal="right" vertical="center" wrapText="1"/>
    </xf>
    <xf numFmtId="41" fontId="54" fillId="0" borderId="33" xfId="204" applyFont="1" applyFill="1" applyBorder="1" applyAlignment="1">
      <alignment horizontal="right" vertical="center" wrapText="1"/>
    </xf>
    <xf numFmtId="41" fontId="54" fillId="2" borderId="109" xfId="204" applyFont="1" applyFill="1" applyBorder="1" applyAlignment="1">
      <alignment horizontal="right" vertical="center"/>
    </xf>
    <xf numFmtId="187" fontId="55" fillId="2" borderId="0" xfId="3" applyNumberFormat="1" applyFont="1" applyFill="1" applyBorder="1" applyAlignment="1">
      <alignment vertical="center"/>
    </xf>
    <xf numFmtId="187" fontId="55" fillId="2" borderId="0" xfId="3" applyNumberFormat="1" applyFont="1" applyFill="1" applyBorder="1" applyAlignment="1">
      <alignment vertical="top"/>
    </xf>
    <xf numFmtId="0" fontId="54" fillId="35" borderId="17" xfId="0" applyFont="1" applyFill="1" applyBorder="1" applyAlignment="1">
      <alignment horizontal="center" vertical="center" wrapText="1"/>
    </xf>
    <xf numFmtId="0" fontId="53" fillId="2" borderId="0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0" fontId="54" fillId="35" borderId="19" xfId="0" applyFont="1" applyFill="1" applyBorder="1" applyAlignment="1">
      <alignment horizontal="center" vertical="center" wrapText="1"/>
    </xf>
    <xf numFmtId="0" fontId="54" fillId="35" borderId="35" xfId="0" applyFont="1" applyFill="1" applyBorder="1" applyAlignment="1">
      <alignment horizontal="center" vertical="center" wrapText="1"/>
    </xf>
    <xf numFmtId="0" fontId="54" fillId="35" borderId="71" xfId="0" applyFont="1" applyFill="1" applyBorder="1" applyAlignment="1">
      <alignment horizontal="center" vertical="center" wrapText="1"/>
    </xf>
    <xf numFmtId="0" fontId="54" fillId="35" borderId="97" xfId="0" applyFont="1" applyFill="1" applyBorder="1" applyAlignment="1">
      <alignment horizontal="center" vertical="center" wrapText="1"/>
    </xf>
    <xf numFmtId="0" fontId="54" fillId="35" borderId="49" xfId="0" applyFont="1" applyFill="1" applyBorder="1" applyAlignment="1">
      <alignment horizontal="center" vertical="center"/>
    </xf>
    <xf numFmtId="0" fontId="50" fillId="2" borderId="0" xfId="4" applyFont="1" applyFill="1">
      <alignment vertical="center"/>
    </xf>
    <xf numFmtId="0" fontId="54" fillId="35" borderId="16" xfId="4" applyFont="1" applyFill="1" applyBorder="1">
      <alignment vertical="center"/>
    </xf>
    <xf numFmtId="187" fontId="54" fillId="2" borderId="0" xfId="4" applyNumberFormat="1" applyFont="1" applyFill="1">
      <alignment vertical="center"/>
    </xf>
    <xf numFmtId="188" fontId="54" fillId="2" borderId="39" xfId="4" applyNumberFormat="1" applyFont="1" applyFill="1" applyBorder="1">
      <alignment vertical="center"/>
    </xf>
    <xf numFmtId="188" fontId="54" fillId="2" borderId="113" xfId="4" applyNumberFormat="1" applyFont="1" applyFill="1" applyBorder="1">
      <alignment vertical="center"/>
    </xf>
    <xf numFmtId="188" fontId="54" fillId="2" borderId="21" xfId="4" applyNumberFormat="1" applyFont="1" applyFill="1" applyBorder="1">
      <alignment vertical="center"/>
    </xf>
    <xf numFmtId="187" fontId="54" fillId="2" borderId="16" xfId="4" applyNumberFormat="1" applyFont="1" applyFill="1" applyBorder="1">
      <alignment vertical="center"/>
    </xf>
    <xf numFmtId="188" fontId="54" fillId="2" borderId="79" xfId="4" applyNumberFormat="1" applyFont="1" applyFill="1" applyBorder="1">
      <alignment vertical="center"/>
    </xf>
    <xf numFmtId="187" fontId="54" fillId="2" borderId="79" xfId="4" applyNumberFormat="1" applyFont="1" applyFill="1" applyBorder="1">
      <alignment vertical="center"/>
    </xf>
    <xf numFmtId="188" fontId="54" fillId="2" borderId="154" xfId="0" applyNumberFormat="1" applyFont="1" applyFill="1" applyBorder="1" applyAlignment="1">
      <alignment horizontal="right" vertical="center"/>
    </xf>
    <xf numFmtId="188" fontId="54" fillId="2" borderId="114" xfId="0" applyNumberFormat="1" applyFont="1" applyFill="1" applyBorder="1" applyAlignment="1">
      <alignment horizontal="right" vertical="center"/>
    </xf>
    <xf numFmtId="187" fontId="54" fillId="2" borderId="0" xfId="4" applyNumberFormat="1" applyFont="1" applyFill="1" applyAlignment="1">
      <alignment horizontal="right" vertical="center"/>
    </xf>
    <xf numFmtId="188" fontId="54" fillId="2" borderId="79" xfId="4" applyNumberFormat="1" applyFont="1" applyFill="1" applyBorder="1" applyAlignment="1">
      <alignment horizontal="right" vertical="center"/>
    </xf>
    <xf numFmtId="194" fontId="54" fillId="2" borderId="77" xfId="0" applyNumberFormat="1" applyFont="1" applyFill="1" applyBorder="1" applyAlignment="1">
      <alignment horizontal="right" vertical="center"/>
    </xf>
    <xf numFmtId="194" fontId="54" fillId="2" borderId="78" xfId="0" applyNumberFormat="1" applyFont="1" applyFill="1" applyBorder="1" applyAlignment="1">
      <alignment horizontal="right" vertical="center"/>
    </xf>
    <xf numFmtId="194" fontId="54" fillId="2" borderId="82" xfId="0" applyNumberFormat="1" applyFont="1" applyFill="1" applyBorder="1" applyAlignment="1">
      <alignment horizontal="right" vertical="center"/>
    </xf>
    <xf numFmtId="0" fontId="54" fillId="2" borderId="82" xfId="0" applyFont="1" applyFill="1" applyBorder="1" applyAlignment="1">
      <alignment horizontal="center" vertical="center"/>
    </xf>
    <xf numFmtId="187" fontId="54" fillId="2" borderId="74" xfId="0" applyNumberFormat="1" applyFont="1" applyFill="1" applyBorder="1" applyAlignment="1">
      <alignment horizontal="right" vertical="center"/>
    </xf>
    <xf numFmtId="188" fontId="54" fillId="2" borderId="79" xfId="0" applyNumberFormat="1" applyFont="1" applyFill="1" applyBorder="1" applyAlignment="1">
      <alignment horizontal="right" vertical="center"/>
    </xf>
    <xf numFmtId="194" fontId="54" fillId="2" borderId="116" xfId="0" applyNumberFormat="1" applyFont="1" applyFill="1" applyBorder="1" applyAlignment="1">
      <alignment horizontal="right" vertical="center"/>
    </xf>
    <xf numFmtId="187" fontId="54" fillId="2" borderId="75" xfId="0" applyNumberFormat="1" applyFont="1" applyFill="1" applyBorder="1" applyAlignment="1">
      <alignment horizontal="right" vertical="center"/>
    </xf>
    <xf numFmtId="190" fontId="54" fillId="2" borderId="111" xfId="0" applyNumberFormat="1" applyFont="1" applyFill="1" applyBorder="1" applyAlignment="1">
      <alignment horizontal="center" vertical="center"/>
    </xf>
    <xf numFmtId="190" fontId="79" fillId="0" borderId="0" xfId="0" applyNumberFormat="1" applyFont="1" applyFill="1" applyAlignment="1">
      <alignment horizontal="center" vertical="center"/>
    </xf>
    <xf numFmtId="190" fontId="54" fillId="2" borderId="31" xfId="0" applyNumberFormat="1" applyFont="1" applyFill="1" applyBorder="1" applyAlignment="1">
      <alignment horizontal="center" vertical="center"/>
    </xf>
    <xf numFmtId="190" fontId="54" fillId="2" borderId="22" xfId="0" applyNumberFormat="1" applyFont="1" applyFill="1" applyBorder="1" applyAlignment="1">
      <alignment horizontal="center" vertical="center"/>
    </xf>
    <xf numFmtId="190" fontId="54" fillId="2" borderId="67" xfId="0" applyNumberFormat="1" applyFont="1" applyFill="1" applyBorder="1" applyAlignment="1">
      <alignment horizontal="center" vertical="center"/>
    </xf>
    <xf numFmtId="190" fontId="54" fillId="2" borderId="33" xfId="0" applyNumberFormat="1" applyFont="1" applyFill="1" applyBorder="1" applyAlignment="1">
      <alignment horizontal="center" vertical="center"/>
    </xf>
    <xf numFmtId="190" fontId="54" fillId="2" borderId="24" xfId="0" applyNumberFormat="1" applyFont="1" applyFill="1" applyBorder="1" applyAlignment="1">
      <alignment horizontal="center" vertical="center"/>
    </xf>
    <xf numFmtId="190" fontId="50" fillId="2" borderId="0" xfId="2" applyNumberFormat="1" applyFont="1" applyFill="1" applyAlignment="1">
      <alignment horizontal="center" vertical="center"/>
    </xf>
    <xf numFmtId="0" fontId="50" fillId="2" borderId="0" xfId="2" applyFont="1" applyFill="1" applyBorder="1" applyAlignment="1">
      <alignment horizontal="right" vertical="center"/>
    </xf>
    <xf numFmtId="0" fontId="53" fillId="2" borderId="0" xfId="0" applyFont="1" applyFill="1" applyBorder="1" applyAlignment="1">
      <alignment horizontal="right" vertical="center"/>
    </xf>
    <xf numFmtId="0" fontId="54" fillId="35" borderId="74" xfId="0" applyFont="1" applyFill="1" applyBorder="1" applyAlignment="1">
      <alignment horizontal="right" vertical="center" wrapText="1"/>
    </xf>
    <xf numFmtId="191" fontId="54" fillId="2" borderId="67" xfId="0" applyNumberFormat="1" applyFont="1" applyFill="1" applyBorder="1" applyAlignment="1">
      <alignment horizontal="right" vertical="center"/>
    </xf>
    <xf numFmtId="189" fontId="54" fillId="0" borderId="33" xfId="0" applyNumberFormat="1" applyFont="1" applyFill="1" applyBorder="1" applyAlignment="1">
      <alignment horizontal="right" vertical="center"/>
    </xf>
    <xf numFmtId="0" fontId="50" fillId="2" borderId="0" xfId="4" applyFont="1" applyFill="1" applyAlignment="1">
      <alignment horizontal="right" vertical="center"/>
    </xf>
    <xf numFmtId="191" fontId="50" fillId="2" borderId="0" xfId="2" applyNumberFormat="1" applyFont="1" applyFill="1" applyAlignment="1">
      <alignment horizontal="right" vertical="center"/>
    </xf>
    <xf numFmtId="0" fontId="50" fillId="2" borderId="0" xfId="2" applyFont="1" applyFill="1" applyAlignment="1">
      <alignment horizontal="right" vertical="center"/>
    </xf>
    <xf numFmtId="0" fontId="54" fillId="35" borderId="74" xfId="0" applyFont="1" applyFill="1" applyBorder="1" applyAlignment="1">
      <alignment horizontal="right" vertical="center"/>
    </xf>
    <xf numFmtId="189" fontId="50" fillId="2" borderId="0" xfId="2" applyNumberFormat="1" applyFont="1" applyFill="1" applyAlignment="1">
      <alignment horizontal="right" vertical="center"/>
    </xf>
    <xf numFmtId="196" fontId="50" fillId="2" borderId="0" xfId="2" applyNumberFormat="1" applyFont="1" applyFill="1" applyAlignment="1">
      <alignment horizontal="right" vertical="center"/>
    </xf>
    <xf numFmtId="196" fontId="54" fillId="0" borderId="33" xfId="0" applyNumberFormat="1" applyFont="1" applyFill="1" applyBorder="1" applyAlignment="1">
      <alignment horizontal="right" vertical="center"/>
    </xf>
    <xf numFmtId="196" fontId="54" fillId="2" borderId="33" xfId="0" applyNumberFormat="1" applyFont="1" applyFill="1" applyBorder="1" applyAlignment="1">
      <alignment horizontal="right" vertical="center"/>
    </xf>
    <xf numFmtId="196" fontId="54" fillId="2" borderId="24" xfId="0" applyNumberFormat="1" applyFont="1" applyFill="1" applyBorder="1" applyAlignment="1">
      <alignment horizontal="right" vertical="center"/>
    </xf>
    <xf numFmtId="0" fontId="54" fillId="35" borderId="71" xfId="0" applyFont="1" applyFill="1" applyBorder="1" applyAlignment="1">
      <alignment horizontal="right" vertical="center"/>
    </xf>
    <xf numFmtId="191" fontId="54" fillId="2" borderId="66" xfId="0" applyNumberFormat="1" applyFont="1" applyFill="1" applyBorder="1" applyAlignment="1">
      <alignment horizontal="right" vertical="center"/>
    </xf>
    <xf numFmtId="196" fontId="54" fillId="2" borderId="32" xfId="0" applyNumberFormat="1" applyFont="1" applyFill="1" applyBorder="1" applyAlignment="1">
      <alignment horizontal="right" vertical="center"/>
    </xf>
    <xf numFmtId="196" fontId="54" fillId="2" borderId="35" xfId="0" applyNumberFormat="1" applyFont="1" applyFill="1" applyBorder="1" applyAlignment="1">
      <alignment horizontal="right" vertical="center"/>
    </xf>
    <xf numFmtId="198" fontId="54" fillId="2" borderId="29" xfId="0" applyNumberFormat="1" applyFont="1" applyFill="1" applyBorder="1" applyAlignment="1">
      <alignment horizontal="right" vertical="center"/>
    </xf>
    <xf numFmtId="198" fontId="54" fillId="2" borderId="33" xfId="0" applyNumberFormat="1" applyFont="1" applyFill="1" applyBorder="1" applyAlignment="1">
      <alignment horizontal="right" vertical="center"/>
    </xf>
    <xf numFmtId="198" fontId="54" fillId="2" borderId="24" xfId="0" applyNumberFormat="1" applyFont="1" applyFill="1" applyBorder="1" applyAlignment="1">
      <alignment horizontal="right" vertical="center"/>
    </xf>
    <xf numFmtId="194" fontId="54" fillId="2" borderId="67" xfId="0" applyNumberFormat="1" applyFont="1" applyFill="1" applyBorder="1" applyAlignment="1">
      <alignment horizontal="right" vertical="center"/>
    </xf>
    <xf numFmtId="41" fontId="53" fillId="2" borderId="0" xfId="204" applyFont="1" applyFill="1" applyBorder="1">
      <alignment vertical="center"/>
    </xf>
    <xf numFmtId="0" fontId="81" fillId="2" borderId="0" xfId="4" applyFont="1" applyFill="1">
      <alignment vertical="center"/>
    </xf>
    <xf numFmtId="41" fontId="54" fillId="2" borderId="28" xfId="204" applyFont="1" applyFill="1" applyBorder="1" applyAlignment="1">
      <alignment horizontal="center" vertical="center"/>
    </xf>
    <xf numFmtId="41" fontId="54" fillId="2" borderId="22" xfId="204" applyFont="1" applyFill="1" applyBorder="1" applyAlignment="1">
      <alignment horizontal="center" vertical="center"/>
    </xf>
    <xf numFmtId="41" fontId="54" fillId="2" borderId="52" xfId="204" applyFont="1" applyFill="1" applyBorder="1" applyAlignment="1">
      <alignment horizontal="center" vertical="center"/>
    </xf>
    <xf numFmtId="41" fontId="54" fillId="2" borderId="57" xfId="204" applyFont="1" applyFill="1" applyBorder="1" applyAlignment="1">
      <alignment horizontal="center" vertical="center"/>
    </xf>
    <xf numFmtId="41" fontId="54" fillId="2" borderId="58" xfId="204" applyFont="1" applyFill="1" applyBorder="1" applyAlignment="1">
      <alignment horizontal="center" vertical="center"/>
    </xf>
    <xf numFmtId="9" fontId="54" fillId="2" borderId="108" xfId="0" applyNumberFormat="1" applyFont="1" applyFill="1" applyBorder="1" applyAlignment="1">
      <alignment horizontal="right" vertical="center"/>
    </xf>
    <xf numFmtId="0" fontId="54" fillId="35" borderId="68" xfId="0" applyFont="1" applyFill="1" applyBorder="1" applyAlignment="1">
      <alignment horizontal="center" vertical="center" wrapText="1"/>
    </xf>
    <xf numFmtId="0" fontId="52" fillId="35" borderId="24" xfId="0" applyFont="1" applyFill="1" applyBorder="1" applyAlignment="1">
      <alignment horizontal="center" vertical="center" wrapText="1"/>
    </xf>
    <xf numFmtId="0" fontId="54" fillId="35" borderId="81" xfId="0" applyFont="1" applyFill="1" applyBorder="1" applyAlignment="1">
      <alignment horizontal="center" vertical="center" wrapText="1"/>
    </xf>
    <xf numFmtId="0" fontId="59" fillId="2" borderId="30" xfId="0" applyFont="1" applyFill="1" applyBorder="1" applyAlignment="1">
      <alignment horizontal="center" vertical="center"/>
    </xf>
    <xf numFmtId="41" fontId="59" fillId="2" borderId="109" xfId="204" applyFont="1" applyFill="1" applyBorder="1" applyAlignment="1">
      <alignment horizontal="right" vertical="center"/>
    </xf>
    <xf numFmtId="41" fontId="59" fillId="2" borderId="46" xfId="204" applyFont="1" applyFill="1" applyBorder="1" applyAlignment="1">
      <alignment horizontal="right" vertical="center"/>
    </xf>
    <xf numFmtId="41" fontId="59" fillId="2" borderId="33" xfId="204" applyFont="1" applyFill="1" applyBorder="1" applyAlignment="1">
      <alignment horizontal="right" vertical="center"/>
    </xf>
    <xf numFmtId="0" fontId="59" fillId="2" borderId="34" xfId="0" applyFont="1" applyFill="1" applyBorder="1" applyAlignment="1">
      <alignment horizontal="center" vertical="center"/>
    </xf>
    <xf numFmtId="41" fontId="59" fillId="2" borderId="110" xfId="204" applyFont="1" applyFill="1" applyBorder="1" applyAlignment="1">
      <alignment horizontal="right" vertical="center"/>
    </xf>
    <xf numFmtId="41" fontId="59" fillId="2" borderId="47" xfId="204" applyFont="1" applyFill="1" applyBorder="1" applyAlignment="1">
      <alignment horizontal="right" vertical="center"/>
    </xf>
    <xf numFmtId="41" fontId="59" fillId="2" borderId="24" xfId="204" applyFont="1" applyFill="1" applyBorder="1" applyAlignment="1">
      <alignment horizontal="right" vertical="center"/>
    </xf>
    <xf numFmtId="189" fontId="59" fillId="2" borderId="0" xfId="0" applyNumberFormat="1" applyFont="1" applyFill="1" applyBorder="1" applyAlignment="1">
      <alignment horizontal="right" vertical="center"/>
    </xf>
    <xf numFmtId="41" fontId="81" fillId="2" borderId="0" xfId="204" applyFont="1" applyFill="1">
      <alignment vertical="center"/>
    </xf>
    <xf numFmtId="193" fontId="81" fillId="2" borderId="0" xfId="204" applyNumberFormat="1" applyFont="1" applyFill="1">
      <alignment vertical="center"/>
    </xf>
    <xf numFmtId="0" fontId="67" fillId="2" borderId="0" xfId="3" applyFont="1" applyFill="1" applyBorder="1" applyAlignment="1">
      <alignment horizontal="left" vertical="center"/>
    </xf>
    <xf numFmtId="0" fontId="52" fillId="35" borderId="16" xfId="0" applyFont="1" applyFill="1" applyBorder="1" applyAlignment="1">
      <alignment vertical="center"/>
    </xf>
    <xf numFmtId="0" fontId="53" fillId="35" borderId="1" xfId="0" applyFont="1" applyFill="1" applyBorder="1">
      <alignment vertical="center"/>
    </xf>
    <xf numFmtId="0" fontId="53" fillId="35" borderId="65" xfId="0" applyFont="1" applyFill="1" applyBorder="1">
      <alignment vertical="center"/>
    </xf>
    <xf numFmtId="0" fontId="54" fillId="35" borderId="22" xfId="0" applyFont="1" applyFill="1" applyBorder="1" applyAlignment="1">
      <alignment vertical="center"/>
    </xf>
    <xf numFmtId="41" fontId="54" fillId="2" borderId="113" xfId="204" applyFont="1" applyFill="1" applyBorder="1" applyAlignment="1">
      <alignment horizontal="center" vertical="center"/>
    </xf>
    <xf numFmtId="189" fontId="54" fillId="2" borderId="113" xfId="0" applyNumberFormat="1" applyFont="1" applyFill="1" applyBorder="1" applyAlignment="1">
      <alignment horizontal="right" vertical="center"/>
    </xf>
    <xf numFmtId="188" fontId="54" fillId="0" borderId="67" xfId="204" applyNumberFormat="1" applyFont="1" applyFill="1" applyBorder="1" applyAlignment="1">
      <alignment horizontal="right" vertical="center"/>
    </xf>
    <xf numFmtId="188" fontId="54" fillId="0" borderId="133" xfId="204" applyNumberFormat="1" applyFont="1" applyFill="1" applyBorder="1" applyAlignment="1">
      <alignment horizontal="right" vertical="center"/>
    </xf>
    <xf numFmtId="188" fontId="59" fillId="2" borderId="33" xfId="204" applyNumberFormat="1" applyFont="1" applyFill="1" applyBorder="1" applyAlignment="1">
      <alignment horizontal="right" vertical="center"/>
    </xf>
    <xf numFmtId="188" fontId="59" fillId="2" borderId="24" xfId="204" applyNumberFormat="1" applyFont="1" applyFill="1" applyBorder="1" applyAlignment="1">
      <alignment horizontal="right" vertical="center"/>
    </xf>
    <xf numFmtId="188" fontId="54" fillId="0" borderId="74" xfId="204" applyNumberFormat="1" applyFont="1" applyFill="1" applyBorder="1" applyAlignment="1">
      <alignment horizontal="right" vertical="center"/>
    </xf>
    <xf numFmtId="188" fontId="54" fillId="0" borderId="132" xfId="204" applyNumberFormat="1" applyFont="1" applyFill="1" applyBorder="1" applyAlignment="1">
      <alignment horizontal="right" vertical="center"/>
    </xf>
    <xf numFmtId="188" fontId="54" fillId="0" borderId="66" xfId="204" applyNumberFormat="1" applyFont="1" applyFill="1" applyBorder="1" applyAlignment="1">
      <alignment horizontal="right" vertical="center"/>
    </xf>
    <xf numFmtId="188" fontId="54" fillId="0" borderId="134" xfId="204" applyNumberFormat="1" applyFont="1" applyFill="1" applyBorder="1" applyAlignment="1">
      <alignment horizontal="right" vertical="center"/>
    </xf>
    <xf numFmtId="188" fontId="59" fillId="2" borderId="32" xfId="204" applyNumberFormat="1" applyFont="1" applyFill="1" applyBorder="1" applyAlignment="1">
      <alignment horizontal="right" vertical="center"/>
    </xf>
    <xf numFmtId="188" fontId="59" fillId="2" borderId="35" xfId="204" applyNumberFormat="1" applyFont="1" applyFill="1" applyBorder="1" applyAlignment="1">
      <alignment horizontal="right" vertical="center"/>
    </xf>
    <xf numFmtId="187" fontId="54" fillId="2" borderId="18" xfId="204" applyNumberFormat="1" applyFont="1" applyFill="1" applyBorder="1" applyAlignment="1">
      <alignment horizontal="right" vertical="center"/>
    </xf>
    <xf numFmtId="187" fontId="54" fillId="2" borderId="22" xfId="0" applyNumberFormat="1" applyFont="1" applyFill="1" applyBorder="1" applyAlignment="1">
      <alignment horizontal="right" vertical="center" wrapText="1"/>
    </xf>
    <xf numFmtId="187" fontId="54" fillId="2" borderId="47" xfId="0" applyNumberFormat="1" applyFont="1" applyFill="1" applyBorder="1" applyAlignment="1">
      <alignment horizontal="right" vertical="center" wrapText="1"/>
    </xf>
    <xf numFmtId="187" fontId="54" fillId="2" borderId="24" xfId="0" applyNumberFormat="1" applyFont="1" applyFill="1" applyBorder="1" applyAlignment="1">
      <alignment horizontal="right" vertical="center" wrapText="1"/>
    </xf>
    <xf numFmtId="0" fontId="54" fillId="2" borderId="27" xfId="0" applyFont="1" applyFill="1" applyBorder="1" applyAlignment="1">
      <alignment horizontal="center" vertical="center"/>
    </xf>
    <xf numFmtId="0" fontId="54" fillId="2" borderId="37" xfId="0" applyFont="1" applyFill="1" applyBorder="1" applyAlignment="1">
      <alignment horizontal="center" vertical="center"/>
    </xf>
    <xf numFmtId="0" fontId="54" fillId="2" borderId="30" xfId="0" applyFont="1" applyFill="1" applyBorder="1" applyAlignment="1">
      <alignment horizontal="center" vertical="center"/>
    </xf>
    <xf numFmtId="0" fontId="54" fillId="2" borderId="53" xfId="0" applyFont="1" applyFill="1" applyBorder="1" applyAlignment="1">
      <alignment horizontal="center" vertical="center"/>
    </xf>
    <xf numFmtId="0" fontId="54" fillId="2" borderId="21" xfId="0" applyFont="1" applyFill="1" applyBorder="1" applyAlignment="1">
      <alignment horizontal="center" vertical="center"/>
    </xf>
    <xf numFmtId="0" fontId="54" fillId="2" borderId="34" xfId="0" applyFont="1" applyFill="1" applyBorder="1" applyAlignment="1">
      <alignment horizontal="center" vertical="center"/>
    </xf>
    <xf numFmtId="41" fontId="54" fillId="2" borderId="39" xfId="204" applyFont="1" applyFill="1" applyBorder="1">
      <alignment vertical="center"/>
    </xf>
    <xf numFmtId="188" fontId="54" fillId="0" borderId="167" xfId="0" applyNumberFormat="1" applyFont="1" applyFill="1" applyBorder="1" applyAlignment="1">
      <alignment horizontal="right" vertical="center"/>
    </xf>
    <xf numFmtId="1" fontId="54" fillId="2" borderId="28" xfId="0" applyNumberFormat="1" applyFont="1" applyFill="1" applyBorder="1" applyAlignment="1">
      <alignment horizontal="right" vertical="center"/>
    </xf>
    <xf numFmtId="1" fontId="54" fillId="2" borderId="16" xfId="0" applyNumberFormat="1" applyFont="1" applyFill="1" applyBorder="1" applyAlignment="1">
      <alignment horizontal="right" vertical="center"/>
    </xf>
    <xf numFmtId="1" fontId="54" fillId="2" borderId="19" xfId="0" applyNumberFormat="1" applyFont="1" applyFill="1" applyBorder="1" applyAlignment="1">
      <alignment horizontal="right" vertical="center"/>
    </xf>
    <xf numFmtId="1" fontId="54" fillId="2" borderId="52" xfId="0" applyNumberFormat="1" applyFont="1" applyFill="1" applyBorder="1" applyAlignment="1">
      <alignment horizontal="right" vertical="center"/>
    </xf>
    <xf numFmtId="188" fontId="54" fillId="2" borderId="28" xfId="0" applyNumberFormat="1" applyFont="1" applyFill="1" applyBorder="1" applyAlignment="1">
      <alignment horizontal="right" vertical="center"/>
    </xf>
    <xf numFmtId="0" fontId="48" fillId="2" borderId="14" xfId="0" applyFont="1" applyFill="1" applyBorder="1" applyAlignment="1">
      <alignment horizontal="center" vertical="center"/>
    </xf>
    <xf numFmtId="0" fontId="54" fillId="35" borderId="16" xfId="0" applyFont="1" applyFill="1" applyBorder="1" applyAlignment="1">
      <alignment horizontal="center" vertical="center" wrapText="1"/>
    </xf>
    <xf numFmtId="0" fontId="54" fillId="35" borderId="0" xfId="0" applyFont="1" applyFill="1" applyBorder="1" applyAlignment="1">
      <alignment horizontal="center" vertical="center" wrapText="1"/>
    </xf>
    <xf numFmtId="0" fontId="54" fillId="35" borderId="21" xfId="0" applyFont="1" applyFill="1" applyBorder="1" applyAlignment="1">
      <alignment horizontal="center" vertical="center" wrapText="1"/>
    </xf>
    <xf numFmtId="0" fontId="54" fillId="35" borderId="1" xfId="0" applyFont="1" applyFill="1" applyBorder="1" applyAlignment="1">
      <alignment horizontal="center" vertical="center"/>
    </xf>
    <xf numFmtId="0" fontId="54" fillId="35" borderId="17" xfId="0" applyFont="1" applyFill="1" applyBorder="1" applyAlignment="1">
      <alignment horizontal="center" vertical="center" wrapText="1"/>
    </xf>
    <xf numFmtId="0" fontId="54" fillId="35" borderId="18" xfId="0" applyFont="1" applyFill="1" applyBorder="1" applyAlignment="1">
      <alignment horizontal="center" vertical="center" wrapText="1"/>
    </xf>
    <xf numFmtId="0" fontId="54" fillId="35" borderId="17" xfId="0" applyFont="1" applyFill="1" applyBorder="1" applyAlignment="1">
      <alignment horizontal="center" vertical="center"/>
    </xf>
    <xf numFmtId="0" fontId="54" fillId="35" borderId="20" xfId="0" applyFont="1" applyFill="1" applyBorder="1" applyAlignment="1">
      <alignment horizontal="center" vertical="center"/>
    </xf>
    <xf numFmtId="0" fontId="54" fillId="35" borderId="18" xfId="0" applyFont="1" applyFill="1" applyBorder="1" applyAlignment="1">
      <alignment horizontal="center" vertical="center"/>
    </xf>
    <xf numFmtId="0" fontId="54" fillId="35" borderId="46" xfId="0" applyFont="1" applyFill="1" applyBorder="1" applyAlignment="1">
      <alignment horizontal="center" vertical="center"/>
    </xf>
    <xf numFmtId="0" fontId="54" fillId="35" borderId="19" xfId="0" applyFont="1" applyFill="1" applyBorder="1" applyAlignment="1">
      <alignment horizontal="center" vertical="center"/>
    </xf>
    <xf numFmtId="0" fontId="54" fillId="35" borderId="32" xfId="0" applyFont="1" applyFill="1" applyBorder="1" applyAlignment="1">
      <alignment horizontal="center" vertical="center"/>
    </xf>
    <xf numFmtId="0" fontId="54" fillId="35" borderId="16" xfId="0" applyFont="1" applyFill="1" applyBorder="1" applyAlignment="1">
      <alignment horizontal="center" vertical="center"/>
    </xf>
    <xf numFmtId="0" fontId="54" fillId="35" borderId="23" xfId="0" applyFont="1" applyFill="1" applyBorder="1" applyAlignment="1">
      <alignment horizontal="center" vertical="center"/>
    </xf>
    <xf numFmtId="0" fontId="54" fillId="35" borderId="53" xfId="0" applyFont="1" applyFill="1" applyBorder="1" applyAlignment="1">
      <alignment horizontal="center" vertical="center"/>
    </xf>
    <xf numFmtId="0" fontId="54" fillId="35" borderId="0" xfId="0" applyFont="1" applyFill="1" applyBorder="1" applyAlignment="1">
      <alignment horizontal="center" vertical="center"/>
    </xf>
    <xf numFmtId="0" fontId="54" fillId="35" borderId="36" xfId="0" applyFont="1" applyFill="1" applyBorder="1" applyAlignment="1">
      <alignment horizontal="center" vertical="center"/>
    </xf>
    <xf numFmtId="0" fontId="54" fillId="35" borderId="37" xfId="0" applyFont="1" applyFill="1" applyBorder="1" applyAlignment="1">
      <alignment horizontal="center" vertical="center"/>
    </xf>
    <xf numFmtId="0" fontId="54" fillId="35" borderId="26" xfId="0" applyFont="1" applyFill="1" applyBorder="1" applyAlignment="1">
      <alignment horizontal="center" vertical="center" wrapText="1"/>
    </xf>
    <xf numFmtId="0" fontId="53" fillId="2" borderId="0" xfId="0" applyFont="1" applyFill="1" applyBorder="1" applyAlignment="1">
      <alignment horizontal="center" vertical="center"/>
    </xf>
    <xf numFmtId="0" fontId="54" fillId="35" borderId="27" xfId="0" applyFont="1" applyFill="1" applyBorder="1" applyAlignment="1">
      <alignment horizontal="center" vertical="center"/>
    </xf>
    <xf numFmtId="0" fontId="54" fillId="35" borderId="30" xfId="0" applyFont="1" applyFill="1" applyBorder="1" applyAlignment="1">
      <alignment horizontal="center" vertical="center"/>
    </xf>
    <xf numFmtId="0" fontId="54" fillId="35" borderId="21" xfId="0" applyFont="1" applyFill="1" applyBorder="1" applyAlignment="1">
      <alignment horizontal="center" vertical="center"/>
    </xf>
    <xf numFmtId="0" fontId="54" fillId="35" borderId="34" xfId="0" applyFont="1" applyFill="1" applyBorder="1" applyAlignment="1">
      <alignment horizontal="center" vertical="center"/>
    </xf>
    <xf numFmtId="0" fontId="54" fillId="2" borderId="16" xfId="0" applyFont="1" applyFill="1" applyBorder="1" applyAlignment="1">
      <alignment horizontal="center" vertical="center"/>
    </xf>
    <xf numFmtId="0" fontId="54" fillId="2" borderId="27" xfId="0" applyFont="1" applyFill="1" applyBorder="1" applyAlignment="1">
      <alignment horizontal="center" vertical="center"/>
    </xf>
    <xf numFmtId="0" fontId="54" fillId="2" borderId="36" xfId="0" applyFont="1" applyFill="1" applyBorder="1" applyAlignment="1">
      <alignment horizontal="center" vertical="center" textRotation="255"/>
    </xf>
    <xf numFmtId="0" fontId="54" fillId="2" borderId="46" xfId="0" applyFont="1" applyFill="1" applyBorder="1" applyAlignment="1">
      <alignment horizontal="center" vertical="center" textRotation="255"/>
    </xf>
    <xf numFmtId="0" fontId="54" fillId="2" borderId="47" xfId="0" applyFont="1" applyFill="1" applyBorder="1" applyAlignment="1">
      <alignment horizontal="center" vertical="center" textRotation="255"/>
    </xf>
    <xf numFmtId="0" fontId="54" fillId="2" borderId="23" xfId="0" applyFont="1" applyFill="1" applyBorder="1" applyAlignment="1">
      <alignment horizontal="center" vertical="center"/>
    </xf>
    <xf numFmtId="0" fontId="54" fillId="2" borderId="37" xfId="0" applyFont="1" applyFill="1" applyBorder="1" applyAlignment="1">
      <alignment horizontal="center" vertical="center"/>
    </xf>
    <xf numFmtId="0" fontId="54" fillId="2" borderId="32" xfId="0" applyFont="1" applyFill="1" applyBorder="1" applyAlignment="1">
      <alignment horizontal="center" vertical="center"/>
    </xf>
    <xf numFmtId="0" fontId="54" fillId="2" borderId="30" xfId="0" applyFont="1" applyFill="1" applyBorder="1" applyAlignment="1">
      <alignment horizontal="center" vertical="center"/>
    </xf>
    <xf numFmtId="0" fontId="54" fillId="2" borderId="49" xfId="0" applyFont="1" applyFill="1" applyBorder="1" applyAlignment="1">
      <alignment horizontal="center" vertical="center"/>
    </xf>
    <xf numFmtId="0" fontId="54" fillId="2" borderId="59" xfId="0" applyFont="1" applyFill="1" applyBorder="1" applyAlignment="1">
      <alignment horizontal="center" vertical="center"/>
    </xf>
    <xf numFmtId="0" fontId="54" fillId="2" borderId="53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0" fontId="54" fillId="2" borderId="21" xfId="0" applyFont="1" applyFill="1" applyBorder="1" applyAlignment="1">
      <alignment horizontal="center" vertical="center"/>
    </xf>
    <xf numFmtId="0" fontId="54" fillId="2" borderId="34" xfId="0" applyFont="1" applyFill="1" applyBorder="1" applyAlignment="1">
      <alignment horizontal="center" vertical="center"/>
    </xf>
    <xf numFmtId="0" fontId="54" fillId="35" borderId="1" xfId="0" applyFont="1" applyFill="1" applyBorder="1" applyAlignment="1">
      <alignment horizontal="center" vertical="center" wrapText="1"/>
    </xf>
    <xf numFmtId="0" fontId="54" fillId="35" borderId="19" xfId="0" applyFont="1" applyFill="1" applyBorder="1" applyAlignment="1">
      <alignment horizontal="center" vertical="center" wrapText="1"/>
    </xf>
    <xf numFmtId="0" fontId="54" fillId="35" borderId="20" xfId="0" applyFont="1" applyFill="1" applyBorder="1" applyAlignment="1">
      <alignment horizontal="center" vertical="center" wrapText="1"/>
    </xf>
    <xf numFmtId="0" fontId="54" fillId="35" borderId="27" xfId="0" applyFont="1" applyFill="1" applyBorder="1" applyAlignment="1">
      <alignment horizontal="center" vertical="center" wrapText="1"/>
    </xf>
    <xf numFmtId="0" fontId="54" fillId="35" borderId="34" xfId="0" applyFont="1" applyFill="1" applyBorder="1" applyAlignment="1">
      <alignment horizontal="center" vertical="center" wrapText="1"/>
    </xf>
    <xf numFmtId="0" fontId="54" fillId="2" borderId="60" xfId="0" applyFont="1" applyFill="1" applyBorder="1" applyAlignment="1">
      <alignment horizontal="center" vertical="center"/>
    </xf>
    <xf numFmtId="0" fontId="54" fillId="2" borderId="61" xfId="0" applyFont="1" applyFill="1" applyBorder="1" applyAlignment="1">
      <alignment horizontal="center" vertical="center"/>
    </xf>
    <xf numFmtId="0" fontId="54" fillId="2" borderId="36" xfId="0" applyFont="1" applyFill="1" applyBorder="1" applyAlignment="1">
      <alignment horizontal="center" vertical="center" textRotation="255" readingOrder="1"/>
    </xf>
    <xf numFmtId="0" fontId="54" fillId="2" borderId="46" xfId="0" applyFont="1" applyFill="1" applyBorder="1" applyAlignment="1">
      <alignment horizontal="center" vertical="center" textRotation="255" readingOrder="1"/>
    </xf>
    <xf numFmtId="0" fontId="54" fillId="2" borderId="47" xfId="0" applyFont="1" applyFill="1" applyBorder="1" applyAlignment="1">
      <alignment horizontal="center" vertical="center" textRotation="255" readingOrder="1"/>
    </xf>
    <xf numFmtId="0" fontId="54" fillId="35" borderId="65" xfId="0" applyFont="1" applyFill="1" applyBorder="1" applyAlignment="1">
      <alignment horizontal="center" vertical="center"/>
    </xf>
    <xf numFmtId="0" fontId="54" fillId="35" borderId="65" xfId="0" applyFont="1" applyFill="1" applyBorder="1" applyAlignment="1">
      <alignment horizontal="center" vertical="center" wrapText="1"/>
    </xf>
    <xf numFmtId="0" fontId="54" fillId="2" borderId="71" xfId="0" applyFont="1" applyFill="1" applyBorder="1" applyAlignment="1">
      <alignment horizontal="center" vertical="center"/>
    </xf>
    <xf numFmtId="0" fontId="54" fillId="2" borderId="68" xfId="0" applyFont="1" applyFill="1" applyBorder="1" applyAlignment="1">
      <alignment horizontal="center" vertical="center"/>
    </xf>
    <xf numFmtId="0" fontId="54" fillId="35" borderId="112" xfId="0" applyFont="1" applyFill="1" applyBorder="1" applyAlignment="1">
      <alignment horizontal="center" vertical="center" wrapText="1"/>
    </xf>
    <xf numFmtId="0" fontId="54" fillId="35" borderId="109" xfId="0" applyFont="1" applyFill="1" applyBorder="1" applyAlignment="1">
      <alignment horizontal="center" vertical="center" wrapText="1"/>
    </xf>
    <xf numFmtId="0" fontId="54" fillId="35" borderId="110" xfId="0" applyFont="1" applyFill="1" applyBorder="1" applyAlignment="1">
      <alignment horizontal="center" vertical="center" wrapText="1"/>
    </xf>
    <xf numFmtId="0" fontId="54" fillId="35" borderId="30" xfId="0" applyFont="1" applyFill="1" applyBorder="1" applyAlignment="1">
      <alignment horizontal="center" vertical="center" wrapText="1"/>
    </xf>
    <xf numFmtId="0" fontId="53" fillId="35" borderId="27" xfId="0" applyFont="1" applyFill="1" applyBorder="1" applyAlignment="1">
      <alignment horizontal="center" vertical="center"/>
    </xf>
    <xf numFmtId="0" fontId="53" fillId="35" borderId="30" xfId="0" applyFont="1" applyFill="1" applyBorder="1" applyAlignment="1">
      <alignment horizontal="center" vertical="center"/>
    </xf>
    <xf numFmtId="0" fontId="53" fillId="35" borderId="34" xfId="0" applyFont="1" applyFill="1" applyBorder="1" applyAlignment="1">
      <alignment horizontal="center" vertical="center"/>
    </xf>
    <xf numFmtId="0" fontId="54" fillId="2" borderId="40" xfId="0" applyFont="1" applyFill="1" applyBorder="1" applyAlignment="1">
      <alignment horizontal="center" vertical="center" textRotation="255"/>
    </xf>
    <xf numFmtId="0" fontId="54" fillId="2" borderId="40" xfId="0" applyFont="1" applyFill="1" applyBorder="1" applyAlignment="1">
      <alignment horizontal="center" vertical="center" textRotation="255" readingOrder="1"/>
    </xf>
    <xf numFmtId="0" fontId="54" fillId="2" borderId="20" xfId="0" applyFont="1" applyFill="1" applyBorder="1" applyAlignment="1">
      <alignment horizontal="center" vertical="center" textRotation="255"/>
    </xf>
    <xf numFmtId="0" fontId="54" fillId="35" borderId="28" xfId="0" applyFont="1" applyFill="1" applyBorder="1" applyAlignment="1">
      <alignment horizontal="center" vertical="center" wrapText="1"/>
    </xf>
    <xf numFmtId="0" fontId="54" fillId="35" borderId="22" xfId="0" applyFont="1" applyFill="1" applyBorder="1" applyAlignment="1">
      <alignment horizontal="center" vertical="center" wrapText="1"/>
    </xf>
    <xf numFmtId="0" fontId="54" fillId="35" borderId="35" xfId="0" applyFont="1" applyFill="1" applyBorder="1" applyAlignment="1">
      <alignment horizontal="center" vertical="center" wrapText="1"/>
    </xf>
    <xf numFmtId="0" fontId="54" fillId="35" borderId="97" xfId="0" applyFont="1" applyFill="1" applyBorder="1" applyAlignment="1">
      <alignment horizontal="center" vertical="center"/>
    </xf>
    <xf numFmtId="0" fontId="55" fillId="2" borderId="0" xfId="3" applyFont="1" applyFill="1" applyBorder="1" applyAlignment="1">
      <alignment horizontal="left" vertical="center" wrapText="1"/>
    </xf>
    <xf numFmtId="0" fontId="54" fillId="2" borderId="55" xfId="0" applyFont="1" applyFill="1" applyBorder="1" applyAlignment="1">
      <alignment horizontal="center" vertical="center"/>
    </xf>
    <xf numFmtId="0" fontId="54" fillId="2" borderId="42" xfId="0" applyFont="1" applyFill="1" applyBorder="1" applyAlignment="1">
      <alignment horizontal="center" vertical="center"/>
    </xf>
    <xf numFmtId="0" fontId="53" fillId="35" borderId="16" xfId="0" applyFont="1" applyFill="1" applyBorder="1" applyAlignment="1">
      <alignment horizontal="center" vertical="center"/>
    </xf>
    <xf numFmtId="0" fontId="53" fillId="35" borderId="0" xfId="0" applyFont="1" applyFill="1" applyBorder="1" applyAlignment="1">
      <alignment horizontal="center" vertical="center"/>
    </xf>
    <xf numFmtId="0" fontId="53" fillId="35" borderId="21" xfId="0" applyFont="1" applyFill="1" applyBorder="1" applyAlignment="1">
      <alignment horizontal="center" vertical="center"/>
    </xf>
    <xf numFmtId="0" fontId="54" fillId="35" borderId="17" xfId="0" applyFont="1" applyFill="1" applyBorder="1" applyAlignment="1">
      <alignment horizontal="center" vertical="center" shrinkToFit="1"/>
    </xf>
    <xf numFmtId="0" fontId="54" fillId="35" borderId="16" xfId="0" applyFont="1" applyFill="1" applyBorder="1" applyAlignment="1">
      <alignment horizontal="center" vertical="center" shrinkToFit="1"/>
    </xf>
    <xf numFmtId="0" fontId="54" fillId="2" borderId="41" xfId="0" applyFont="1" applyFill="1" applyBorder="1" applyAlignment="1">
      <alignment horizontal="center" vertical="center"/>
    </xf>
    <xf numFmtId="0" fontId="54" fillId="2" borderId="35" xfId="0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/>
    </xf>
    <xf numFmtId="0" fontId="54" fillId="35" borderId="26" xfId="0" applyFont="1" applyFill="1" applyBorder="1" applyAlignment="1">
      <alignment horizontal="center" vertical="center"/>
    </xf>
    <xf numFmtId="0" fontId="59" fillId="35" borderId="19" xfId="0" applyFont="1" applyFill="1" applyBorder="1" applyAlignment="1">
      <alignment horizontal="center" vertical="center" wrapText="1"/>
    </xf>
    <xf numFmtId="0" fontId="59" fillId="35" borderId="20" xfId="0" applyFont="1" applyFill="1" applyBorder="1" applyAlignment="1">
      <alignment horizontal="center" vertical="center" wrapText="1"/>
    </xf>
    <xf numFmtId="0" fontId="54" fillId="35" borderId="28" xfId="0" applyFont="1" applyFill="1" applyBorder="1" applyAlignment="1">
      <alignment horizontal="center" vertical="center"/>
    </xf>
    <xf numFmtId="0" fontId="54" fillId="35" borderId="22" xfId="0" applyFont="1" applyFill="1" applyBorder="1" applyAlignment="1">
      <alignment horizontal="center" vertical="center"/>
    </xf>
    <xf numFmtId="0" fontId="54" fillId="2" borderId="62" xfId="0" applyFont="1" applyFill="1" applyBorder="1" applyAlignment="1">
      <alignment horizontal="center" vertical="center"/>
    </xf>
    <xf numFmtId="0" fontId="54" fillId="35" borderId="25" xfId="0" applyFont="1" applyFill="1" applyBorder="1" applyAlignment="1">
      <alignment horizontal="center" vertical="center" wrapText="1"/>
    </xf>
    <xf numFmtId="0" fontId="54" fillId="35" borderId="24" xfId="0" applyFont="1" applyFill="1" applyBorder="1" applyAlignment="1">
      <alignment horizontal="center" vertical="center" wrapText="1"/>
    </xf>
    <xf numFmtId="0" fontId="54" fillId="35" borderId="46" xfId="0" applyFont="1" applyFill="1" applyBorder="1" applyAlignment="1">
      <alignment horizontal="center" vertical="center" wrapText="1"/>
    </xf>
    <xf numFmtId="0" fontId="54" fillId="35" borderId="71" xfId="0" applyFont="1" applyFill="1" applyBorder="1" applyAlignment="1">
      <alignment horizontal="center" vertical="center" wrapText="1"/>
    </xf>
    <xf numFmtId="0" fontId="54" fillId="35" borderId="23" xfId="0" applyFont="1" applyFill="1" applyBorder="1" applyAlignment="1">
      <alignment horizontal="center" vertical="center" wrapText="1"/>
    </xf>
    <xf numFmtId="0" fontId="54" fillId="35" borderId="32" xfId="0" applyFont="1" applyFill="1" applyBorder="1" applyAlignment="1">
      <alignment horizontal="center" vertical="center" wrapText="1"/>
    </xf>
    <xf numFmtId="0" fontId="54" fillId="35" borderId="33" xfId="0" applyFont="1" applyFill="1" applyBorder="1" applyAlignment="1">
      <alignment horizontal="center" vertical="center" wrapText="1"/>
    </xf>
    <xf numFmtId="0" fontId="54" fillId="2" borderId="115" xfId="0" applyFont="1" applyFill="1" applyBorder="1" applyAlignment="1">
      <alignment horizontal="center" vertical="center"/>
    </xf>
    <xf numFmtId="0" fontId="53" fillId="2" borderId="21" xfId="0" applyFont="1" applyFill="1" applyBorder="1" applyAlignment="1">
      <alignment horizontal="center" vertical="center"/>
    </xf>
    <xf numFmtId="0" fontId="60" fillId="35" borderId="0" xfId="0" applyFont="1" applyFill="1" applyBorder="1" applyAlignment="1">
      <alignment horizontal="center" vertical="center" wrapText="1"/>
    </xf>
    <xf numFmtId="0" fontId="60" fillId="35" borderId="30" xfId="0" applyFont="1" applyFill="1" applyBorder="1" applyAlignment="1">
      <alignment horizontal="center" vertical="center" wrapText="1"/>
    </xf>
    <xf numFmtId="0" fontId="60" fillId="35" borderId="21" xfId="0" applyFont="1" applyFill="1" applyBorder="1" applyAlignment="1">
      <alignment horizontal="center" vertical="center" wrapText="1"/>
    </xf>
    <xf numFmtId="0" fontId="60" fillId="35" borderId="34" xfId="0" applyFont="1" applyFill="1" applyBorder="1" applyAlignment="1">
      <alignment horizontal="center" vertical="center" wrapText="1"/>
    </xf>
    <xf numFmtId="0" fontId="54" fillId="35" borderId="97" xfId="0" applyFont="1" applyFill="1" applyBorder="1" applyAlignment="1">
      <alignment horizontal="center" vertical="center" wrapText="1"/>
    </xf>
    <xf numFmtId="0" fontId="54" fillId="2" borderId="79" xfId="0" applyFont="1" applyFill="1" applyBorder="1" applyAlignment="1">
      <alignment horizontal="center" vertical="center"/>
    </xf>
    <xf numFmtId="41" fontId="54" fillId="2" borderId="38" xfId="204" applyFont="1" applyFill="1" applyBorder="1" applyAlignment="1">
      <alignment horizontal="center" vertical="center" wrapText="1"/>
    </xf>
    <xf numFmtId="41" fontId="54" fillId="2" borderId="22" xfId="204" applyFont="1" applyFill="1" applyBorder="1" applyAlignment="1">
      <alignment horizontal="center" vertical="center" wrapText="1"/>
    </xf>
    <xf numFmtId="0" fontId="54" fillId="35" borderId="24" xfId="0" applyFont="1" applyFill="1" applyBorder="1" applyAlignment="1">
      <alignment horizontal="center" vertical="center"/>
    </xf>
    <xf numFmtId="41" fontId="54" fillId="0" borderId="54" xfId="204" applyFont="1" applyFill="1" applyBorder="1" applyAlignment="1">
      <alignment horizontal="center" vertical="center"/>
    </xf>
    <xf numFmtId="41" fontId="54" fillId="0" borderId="58" xfId="204" applyFont="1" applyFill="1" applyBorder="1" applyAlignment="1">
      <alignment horizontal="center" vertical="center"/>
    </xf>
    <xf numFmtId="0" fontId="55" fillId="2" borderId="0" xfId="3" applyFont="1" applyFill="1" applyBorder="1" applyAlignment="1">
      <alignment vertical="center" wrapText="1"/>
    </xf>
    <xf numFmtId="0" fontId="54" fillId="35" borderId="110" xfId="0" applyFont="1" applyFill="1" applyBorder="1" applyAlignment="1">
      <alignment horizontal="center" vertical="center"/>
    </xf>
    <xf numFmtId="0" fontId="54" fillId="35" borderId="29" xfId="0" applyFont="1" applyFill="1" applyBorder="1" applyAlignment="1">
      <alignment horizontal="center" vertical="center" wrapText="1"/>
    </xf>
    <xf numFmtId="0" fontId="54" fillId="35" borderId="52" xfId="0" applyFont="1" applyFill="1" applyBorder="1" applyAlignment="1">
      <alignment horizontal="center" vertical="center" wrapText="1"/>
    </xf>
    <xf numFmtId="0" fontId="54" fillId="35" borderId="58" xfId="0" applyFont="1" applyFill="1" applyBorder="1" applyAlignment="1">
      <alignment horizontal="center" vertical="center" wrapText="1"/>
    </xf>
    <xf numFmtId="0" fontId="54" fillId="35" borderId="53" xfId="0" applyFont="1" applyFill="1" applyBorder="1" applyAlignment="1">
      <alignment horizontal="center" vertical="center" wrapText="1"/>
    </xf>
    <xf numFmtId="0" fontId="54" fillId="2" borderId="46" xfId="0" applyFont="1" applyFill="1" applyBorder="1" applyAlignment="1">
      <alignment horizontal="center" vertical="center" wrapText="1"/>
    </xf>
    <xf numFmtId="0" fontId="54" fillId="2" borderId="46" xfId="0" applyFont="1" applyFill="1" applyBorder="1" applyAlignment="1">
      <alignment horizontal="center" vertical="center"/>
    </xf>
    <xf numFmtId="0" fontId="54" fillId="2" borderId="47" xfId="0" applyFont="1" applyFill="1" applyBorder="1" applyAlignment="1">
      <alignment horizontal="center" vertical="center"/>
    </xf>
    <xf numFmtId="0" fontId="54" fillId="35" borderId="35" xfId="0" applyFont="1" applyFill="1" applyBorder="1" applyAlignment="1">
      <alignment horizontal="center" vertical="center"/>
    </xf>
    <xf numFmtId="0" fontId="54" fillId="35" borderId="38" xfId="0" applyFont="1" applyFill="1" applyBorder="1" applyAlignment="1">
      <alignment horizontal="center" vertical="center"/>
    </xf>
    <xf numFmtId="0" fontId="60" fillId="35" borderId="16" xfId="0" applyFont="1" applyFill="1" applyBorder="1" applyAlignment="1">
      <alignment horizontal="center" vertical="center" wrapText="1"/>
    </xf>
    <xf numFmtId="0" fontId="60" fillId="35" borderId="27" xfId="0" applyFont="1" applyFill="1" applyBorder="1" applyAlignment="1">
      <alignment horizontal="center" vertical="center" wrapText="1"/>
    </xf>
    <xf numFmtId="0" fontId="54" fillId="35" borderId="45" xfId="0" applyFont="1" applyFill="1" applyBorder="1" applyAlignment="1">
      <alignment horizontal="center" vertical="center"/>
    </xf>
    <xf numFmtId="0" fontId="54" fillId="35" borderId="55" xfId="0" applyFont="1" applyFill="1" applyBorder="1" applyAlignment="1">
      <alignment horizontal="center" vertical="center"/>
    </xf>
    <xf numFmtId="0" fontId="54" fillId="35" borderId="82" xfId="0" applyFont="1" applyFill="1" applyBorder="1" applyAlignment="1">
      <alignment horizontal="center" vertical="center"/>
    </xf>
    <xf numFmtId="0" fontId="54" fillId="35" borderId="79" xfId="0" applyFont="1" applyFill="1" applyBorder="1" applyAlignment="1">
      <alignment horizontal="center" vertical="center"/>
    </xf>
    <xf numFmtId="0" fontId="54" fillId="35" borderId="115" xfId="0" applyFont="1" applyFill="1" applyBorder="1" applyAlignment="1">
      <alignment horizontal="center" vertical="center"/>
    </xf>
    <xf numFmtId="0" fontId="54" fillId="35" borderId="39" xfId="0" applyFont="1" applyFill="1" applyBorder="1" applyAlignment="1">
      <alignment horizontal="center" vertical="center" wrapText="1"/>
    </xf>
    <xf numFmtId="0" fontId="60" fillId="35" borderId="29" xfId="0" applyFont="1" applyFill="1" applyBorder="1" applyAlignment="1">
      <alignment horizontal="center" vertical="center" wrapText="1"/>
    </xf>
    <xf numFmtId="0" fontId="60" fillId="35" borderId="24" xfId="0" applyFont="1" applyFill="1" applyBorder="1" applyAlignment="1">
      <alignment horizontal="center" vertical="center" wrapText="1"/>
    </xf>
    <xf numFmtId="0" fontId="54" fillId="35" borderId="29" xfId="0" applyFont="1" applyFill="1" applyBorder="1" applyAlignment="1">
      <alignment horizontal="center" vertical="center"/>
    </xf>
    <xf numFmtId="0" fontId="54" fillId="35" borderId="49" xfId="0" applyFont="1" applyFill="1" applyBorder="1" applyAlignment="1">
      <alignment horizontal="center" vertical="center"/>
    </xf>
    <xf numFmtId="0" fontId="54" fillId="35" borderId="62" xfId="0" applyFont="1" applyFill="1" applyBorder="1" applyAlignment="1">
      <alignment horizontal="center" vertical="center"/>
    </xf>
    <xf numFmtId="0" fontId="54" fillId="35" borderId="64" xfId="0" applyFont="1" applyFill="1" applyBorder="1" applyAlignment="1">
      <alignment horizontal="center" vertical="center"/>
    </xf>
    <xf numFmtId="0" fontId="54" fillId="35" borderId="59" xfId="0" applyFont="1" applyFill="1" applyBorder="1" applyAlignment="1">
      <alignment horizontal="center" vertical="center"/>
    </xf>
    <xf numFmtId="0" fontId="54" fillId="35" borderId="52" xfId="0" applyFont="1" applyFill="1" applyBorder="1" applyAlignment="1">
      <alignment horizontal="center" vertical="center"/>
    </xf>
    <xf numFmtId="0" fontId="54" fillId="35" borderId="58" xfId="0" applyFont="1" applyFill="1" applyBorder="1" applyAlignment="1">
      <alignment horizontal="center" vertical="center"/>
    </xf>
    <xf numFmtId="0" fontId="54" fillId="35" borderId="47" xfId="0" applyFont="1" applyFill="1" applyBorder="1" applyAlignment="1">
      <alignment horizontal="center" vertical="center"/>
    </xf>
    <xf numFmtId="0" fontId="54" fillId="2" borderId="20" xfId="0" applyFont="1" applyFill="1" applyBorder="1" applyAlignment="1">
      <alignment horizontal="center" vertical="center" wrapText="1"/>
    </xf>
    <xf numFmtId="0" fontId="54" fillId="2" borderId="47" xfId="0" applyFont="1" applyFill="1" applyBorder="1" applyAlignment="1">
      <alignment horizontal="center" vertical="center" wrapText="1"/>
    </xf>
    <xf numFmtId="0" fontId="50" fillId="2" borderId="0" xfId="4" applyFont="1" applyFill="1">
      <alignment vertical="center"/>
    </xf>
    <xf numFmtId="0" fontId="54" fillId="35" borderId="17" xfId="0" applyNumberFormat="1" applyFont="1" applyFill="1" applyBorder="1" applyAlignment="1">
      <alignment horizontal="center" vertical="center" wrapText="1"/>
    </xf>
    <xf numFmtId="0" fontId="54" fillId="35" borderId="26" xfId="0" applyNumberFormat="1" applyFont="1" applyFill="1" applyBorder="1" applyAlignment="1">
      <alignment horizontal="center" vertical="center"/>
    </xf>
    <xf numFmtId="0" fontId="54" fillId="2" borderId="1" xfId="0" applyFont="1" applyFill="1" applyBorder="1" applyAlignment="1">
      <alignment horizontal="center" vertical="center"/>
    </xf>
    <xf numFmtId="0" fontId="54" fillId="2" borderId="65" xfId="0" applyFont="1" applyFill="1" applyBorder="1" applyAlignment="1">
      <alignment horizontal="center" vertical="center"/>
    </xf>
    <xf numFmtId="0" fontId="54" fillId="35" borderId="112" xfId="0" applyFont="1" applyFill="1" applyBorder="1" applyAlignment="1">
      <alignment horizontal="center" vertical="center"/>
    </xf>
    <xf numFmtId="0" fontId="54" fillId="35" borderId="109" xfId="0" applyFont="1" applyFill="1" applyBorder="1" applyAlignment="1">
      <alignment horizontal="center" vertical="center"/>
    </xf>
    <xf numFmtId="0" fontId="59" fillId="35" borderId="52" xfId="0" applyFont="1" applyFill="1" applyBorder="1" applyAlignment="1">
      <alignment horizontal="center" vertical="center"/>
    </xf>
    <xf numFmtId="0" fontId="59" fillId="35" borderId="58" xfId="0" applyFont="1" applyFill="1" applyBorder="1" applyAlignment="1">
      <alignment horizontal="center" vertical="center"/>
    </xf>
    <xf numFmtId="0" fontId="54" fillId="2" borderId="81" xfId="0" applyFont="1" applyFill="1" applyBorder="1" applyAlignment="1">
      <alignment horizontal="center" vertical="center" wrapText="1"/>
    </xf>
    <xf numFmtId="0" fontId="54" fillId="2" borderId="81" xfId="0" applyFont="1" applyFill="1" applyBorder="1" applyAlignment="1">
      <alignment horizontal="center" vertical="center" shrinkToFit="1"/>
    </xf>
    <xf numFmtId="0" fontId="52" fillId="35" borderId="37" xfId="0" applyFont="1" applyFill="1" applyBorder="1" applyAlignment="1">
      <alignment horizontal="center" vertical="center" wrapText="1"/>
    </xf>
    <xf numFmtId="0" fontId="52" fillId="35" borderId="34" xfId="0" applyFont="1" applyFill="1" applyBorder="1" applyAlignment="1">
      <alignment horizontal="center" vertical="center" wrapText="1"/>
    </xf>
    <xf numFmtId="0" fontId="54" fillId="35" borderId="82" xfId="0" applyFont="1" applyFill="1" applyBorder="1" applyAlignment="1">
      <alignment horizontal="center" vertical="center" wrapText="1"/>
    </xf>
    <xf numFmtId="0" fontId="54" fillId="35" borderId="75" xfId="0" applyFont="1" applyFill="1" applyBorder="1" applyAlignment="1">
      <alignment horizontal="center" vertical="center" wrapText="1"/>
    </xf>
    <xf numFmtId="0" fontId="52" fillId="35" borderId="53" xfId="0" applyFont="1" applyFill="1" applyBorder="1" applyAlignment="1">
      <alignment horizontal="center" vertical="center" wrapText="1"/>
    </xf>
    <xf numFmtId="0" fontId="52" fillId="35" borderId="21" xfId="0" applyFont="1" applyFill="1" applyBorder="1" applyAlignment="1">
      <alignment horizontal="center" vertical="center" wrapText="1"/>
    </xf>
    <xf numFmtId="0" fontId="52" fillId="35" borderId="36" xfId="0" applyFont="1" applyFill="1" applyBorder="1" applyAlignment="1">
      <alignment horizontal="center" vertical="center" wrapText="1"/>
    </xf>
    <xf numFmtId="0" fontId="52" fillId="35" borderId="47" xfId="0" applyFont="1" applyFill="1" applyBorder="1" applyAlignment="1">
      <alignment horizontal="center" vertical="center" wrapText="1"/>
    </xf>
    <xf numFmtId="0" fontId="65" fillId="35" borderId="89" xfId="205" applyFont="1" applyFill="1" applyBorder="1" applyAlignment="1">
      <alignment horizontal="center" vertical="center"/>
    </xf>
    <xf numFmtId="0" fontId="65" fillId="35" borderId="90" xfId="205" applyFont="1" applyFill="1" applyBorder="1" applyAlignment="1">
      <alignment horizontal="center" vertical="center"/>
    </xf>
    <xf numFmtId="0" fontId="65" fillId="35" borderId="95" xfId="205" applyFont="1" applyFill="1" applyBorder="1" applyAlignment="1">
      <alignment horizontal="center" vertical="center"/>
    </xf>
    <xf numFmtId="0" fontId="65" fillId="35" borderId="88" xfId="205" applyFont="1" applyFill="1" applyBorder="1" applyAlignment="1">
      <alignment horizontal="center" vertical="center"/>
    </xf>
    <xf numFmtId="0" fontId="65" fillId="35" borderId="93" xfId="205" applyFont="1" applyFill="1" applyBorder="1" applyAlignment="1">
      <alignment horizontal="center" vertical="center"/>
    </xf>
    <xf numFmtId="0" fontId="65" fillId="35" borderId="91" xfId="205" applyFont="1" applyFill="1" applyBorder="1" applyAlignment="1">
      <alignment horizontal="center" vertical="center"/>
    </xf>
    <xf numFmtId="0" fontId="65" fillId="35" borderId="96" xfId="205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4" fillId="35" borderId="83" xfId="205" applyFont="1" applyFill="1" applyBorder="1" applyAlignment="1">
      <alignment horizontal="center" vertical="center"/>
    </xf>
    <xf numFmtId="0" fontId="64" fillId="35" borderId="84" xfId="205" applyFont="1" applyFill="1" applyBorder="1" applyAlignment="1">
      <alignment horizontal="center" vertical="center"/>
    </xf>
    <xf numFmtId="0" fontId="64" fillId="35" borderId="0" xfId="205" applyFont="1" applyFill="1" applyBorder="1" applyAlignment="1">
      <alignment horizontal="center" vertical="center"/>
    </xf>
    <xf numFmtId="0" fontId="64" fillId="35" borderId="87" xfId="205" applyFont="1" applyFill="1" applyBorder="1" applyAlignment="1">
      <alignment horizontal="center" vertical="center"/>
    </xf>
    <xf numFmtId="0" fontId="64" fillId="35" borderId="21" xfId="205" applyFont="1" applyFill="1" applyBorder="1" applyAlignment="1">
      <alignment horizontal="center" vertical="center"/>
    </xf>
    <xf numFmtId="0" fontId="64" fillId="35" borderId="92" xfId="205" applyFont="1" applyFill="1" applyBorder="1" applyAlignment="1">
      <alignment horizontal="center" vertical="center"/>
    </xf>
    <xf numFmtId="0" fontId="64" fillId="35" borderId="80" xfId="205" applyFont="1" applyFill="1" applyAlignment="1">
      <alignment horizontal="center" vertical="center"/>
    </xf>
    <xf numFmtId="0" fontId="64" fillId="35" borderId="85" xfId="205" applyFont="1" applyFill="1" applyBorder="1" applyAlignment="1">
      <alignment horizontal="center" vertical="center"/>
    </xf>
    <xf numFmtId="0" fontId="65" fillId="35" borderId="86" xfId="205" applyFont="1" applyFill="1" applyBorder="1" applyAlignment="1">
      <alignment vertical="center"/>
    </xf>
    <xf numFmtId="0" fontId="65" fillId="35" borderId="80" xfId="205" applyFont="1" applyFill="1" applyBorder="1" applyAlignment="1">
      <alignment horizontal="center" vertical="center"/>
    </xf>
    <xf numFmtId="0" fontId="65" fillId="35" borderId="85" xfId="205" applyFont="1" applyFill="1" applyBorder="1" applyAlignment="1">
      <alignment horizontal="center" vertical="center"/>
    </xf>
    <xf numFmtId="0" fontId="65" fillId="35" borderId="94" xfId="205" applyFont="1" applyFill="1" applyBorder="1" applyAlignment="1">
      <alignment horizontal="center" vertical="center"/>
    </xf>
    <xf numFmtId="0" fontId="65" fillId="35" borderId="103" xfId="205" applyFont="1" applyFill="1" applyBorder="1" applyAlignment="1">
      <alignment horizontal="center" vertical="center"/>
    </xf>
    <xf numFmtId="0" fontId="65" fillId="35" borderId="102" xfId="205" applyFont="1" applyFill="1" applyBorder="1" applyAlignment="1">
      <alignment horizontal="center" vertical="center"/>
    </xf>
    <xf numFmtId="0" fontId="65" fillId="35" borderId="104" xfId="205" applyFont="1" applyFill="1" applyBorder="1" applyAlignment="1">
      <alignment horizontal="center" vertical="center"/>
    </xf>
    <xf numFmtId="0" fontId="63" fillId="2" borderId="21" xfId="0" applyFont="1" applyFill="1" applyBorder="1" applyAlignment="1">
      <alignment horizontal="right" vertical="center"/>
    </xf>
    <xf numFmtId="0" fontId="64" fillId="35" borderId="65" xfId="205" applyFont="1" applyFill="1" applyBorder="1" applyAlignment="1">
      <alignment horizontal="center" vertical="center"/>
    </xf>
    <xf numFmtId="0" fontId="64" fillId="35" borderId="2" xfId="205" applyFont="1" applyFill="1" applyBorder="1" applyAlignment="1">
      <alignment horizontal="center" vertical="center"/>
    </xf>
    <xf numFmtId="0" fontId="64" fillId="35" borderId="97" xfId="205" applyFont="1" applyFill="1" applyBorder="1" applyAlignment="1">
      <alignment horizontal="center" vertical="center"/>
    </xf>
    <xf numFmtId="0" fontId="64" fillId="35" borderId="98" xfId="205" applyFont="1" applyFill="1" applyBorder="1" applyAlignment="1">
      <alignment horizontal="center" vertical="center"/>
    </xf>
    <xf numFmtId="0" fontId="64" fillId="35" borderId="99" xfId="205" applyFont="1" applyFill="1" applyBorder="1" applyAlignment="1">
      <alignment horizontal="center" vertical="center"/>
    </xf>
    <xf numFmtId="0" fontId="64" fillId="35" borderId="100" xfId="205" applyFont="1" applyFill="1" applyBorder="1" applyAlignment="1">
      <alignment horizontal="center" vertical="center"/>
    </xf>
    <xf numFmtId="0" fontId="64" fillId="35" borderId="101" xfId="205" applyFont="1" applyFill="1" applyBorder="1" applyAlignment="1">
      <alignment horizontal="center" vertical="center"/>
    </xf>
    <xf numFmtId="0" fontId="65" fillId="35" borderId="105" xfId="205" applyFont="1" applyFill="1" applyBorder="1" applyAlignment="1">
      <alignment horizontal="center" vertical="center"/>
    </xf>
    <xf numFmtId="0" fontId="54" fillId="2" borderId="81" xfId="0" applyFont="1" applyFill="1" applyBorder="1" applyAlignment="1">
      <alignment horizontal="center" vertical="center" textRotation="255"/>
    </xf>
    <xf numFmtId="0" fontId="54" fillId="35" borderId="54" xfId="0" applyFont="1" applyFill="1" applyBorder="1" applyAlignment="1">
      <alignment horizontal="center" vertical="center" wrapText="1"/>
    </xf>
    <xf numFmtId="0" fontId="59" fillId="2" borderId="20" xfId="0" applyFont="1" applyFill="1" applyBorder="1" applyAlignment="1">
      <alignment horizontal="center" vertical="center" wrapText="1"/>
    </xf>
    <xf numFmtId="0" fontId="59" fillId="2" borderId="46" xfId="0" applyFont="1" applyFill="1" applyBorder="1" applyAlignment="1">
      <alignment horizontal="center" vertical="center"/>
    </xf>
    <xf numFmtId="0" fontId="59" fillId="2" borderId="47" xfId="0" applyFont="1" applyFill="1" applyBorder="1" applyAlignment="1">
      <alignment horizontal="center" vertical="center"/>
    </xf>
    <xf numFmtId="0" fontId="54" fillId="35" borderId="57" xfId="0" applyFont="1" applyFill="1" applyBorder="1" applyAlignment="1">
      <alignment horizontal="center" vertical="center" wrapText="1"/>
    </xf>
    <xf numFmtId="0" fontId="54" fillId="35" borderId="31" xfId="0" applyFont="1" applyFill="1" applyBorder="1" applyAlignment="1">
      <alignment horizontal="center" vertical="center"/>
    </xf>
    <xf numFmtId="0" fontId="54" fillId="35" borderId="33" xfId="0" applyFont="1" applyFill="1" applyBorder="1" applyAlignment="1">
      <alignment horizontal="center" vertical="center"/>
    </xf>
    <xf numFmtId="0" fontId="54" fillId="35" borderId="69" xfId="0" applyFont="1" applyFill="1" applyBorder="1" applyAlignment="1">
      <alignment horizontal="center" vertical="center" wrapText="1"/>
    </xf>
    <xf numFmtId="0" fontId="54" fillId="35" borderId="74" xfId="0" applyFont="1" applyFill="1" applyBorder="1" applyAlignment="1">
      <alignment horizontal="center" vertical="center" wrapText="1"/>
    </xf>
    <xf numFmtId="0" fontId="54" fillId="35" borderId="66" xfId="0" applyFont="1" applyFill="1" applyBorder="1" applyAlignment="1">
      <alignment horizontal="center" vertical="center" wrapText="1"/>
    </xf>
    <xf numFmtId="0" fontId="54" fillId="2" borderId="74" xfId="0" applyFont="1" applyFill="1" applyBorder="1" applyAlignment="1">
      <alignment horizontal="center" vertical="center"/>
    </xf>
    <xf numFmtId="0" fontId="54" fillId="2" borderId="75" xfId="0" applyFont="1" applyFill="1" applyBorder="1" applyAlignment="1">
      <alignment horizontal="center" vertical="center"/>
    </xf>
    <xf numFmtId="0" fontId="54" fillId="2" borderId="29" xfId="0" applyFont="1" applyFill="1" applyBorder="1" applyAlignment="1">
      <alignment horizontal="center" vertical="center"/>
    </xf>
    <xf numFmtId="0" fontId="54" fillId="2" borderId="52" xfId="0" applyFont="1" applyFill="1" applyBorder="1" applyAlignment="1">
      <alignment horizontal="center" vertical="center"/>
    </xf>
    <xf numFmtId="0" fontId="54" fillId="2" borderId="33" xfId="0" applyFont="1" applyFill="1" applyBorder="1" applyAlignment="1">
      <alignment horizontal="center" vertical="center"/>
    </xf>
    <xf numFmtId="0" fontId="54" fillId="2" borderId="57" xfId="0" applyFont="1" applyFill="1" applyBorder="1" applyAlignment="1">
      <alignment horizontal="center" vertical="center"/>
    </xf>
    <xf numFmtId="0" fontId="54" fillId="2" borderId="25" xfId="0" applyFont="1" applyFill="1" applyBorder="1" applyAlignment="1">
      <alignment horizontal="center" vertical="center"/>
    </xf>
    <xf numFmtId="0" fontId="54" fillId="2" borderId="54" xfId="0" applyFont="1" applyFill="1" applyBorder="1" applyAlignment="1">
      <alignment horizontal="center" vertical="center"/>
    </xf>
    <xf numFmtId="0" fontId="54" fillId="2" borderId="44" xfId="0" applyFont="1" applyFill="1" applyBorder="1" applyAlignment="1">
      <alignment horizontal="center" vertical="center"/>
    </xf>
    <xf numFmtId="0" fontId="54" fillId="2" borderId="24" xfId="0" applyFont="1" applyFill="1" applyBorder="1" applyAlignment="1">
      <alignment horizontal="center" vertical="center"/>
    </xf>
    <xf numFmtId="0" fontId="54" fillId="35" borderId="71" xfId="0" applyFont="1" applyFill="1" applyBorder="1" applyAlignment="1">
      <alignment horizontal="center" vertical="center"/>
    </xf>
    <xf numFmtId="0" fontId="54" fillId="35" borderId="69" xfId="0" applyFont="1" applyFill="1" applyBorder="1" applyAlignment="1">
      <alignment horizontal="center" vertical="center"/>
    </xf>
    <xf numFmtId="0" fontId="52" fillId="35" borderId="17" xfId="0" applyFont="1" applyFill="1" applyBorder="1" applyAlignment="1">
      <alignment horizontal="center" vertical="center" wrapText="1"/>
    </xf>
    <xf numFmtId="0" fontId="52" fillId="35" borderId="20" xfId="0" applyFont="1" applyFill="1" applyBorder="1" applyAlignment="1">
      <alignment horizontal="center" vertical="center"/>
    </xf>
    <xf numFmtId="0" fontId="52" fillId="35" borderId="19" xfId="0" applyFont="1" applyFill="1" applyBorder="1" applyAlignment="1">
      <alignment horizontal="center" vertical="center" wrapText="1"/>
    </xf>
    <xf numFmtId="0" fontId="52" fillId="35" borderId="20" xfId="0" applyFont="1" applyFill="1" applyBorder="1" applyAlignment="1">
      <alignment horizontal="center" vertical="center" wrapText="1"/>
    </xf>
    <xf numFmtId="0" fontId="52" fillId="35" borderId="16" xfId="0" applyFont="1" applyFill="1" applyBorder="1" applyAlignment="1">
      <alignment horizontal="center" vertical="center" wrapText="1"/>
    </xf>
    <xf numFmtId="0" fontId="63" fillId="35" borderId="17" xfId="0" applyFont="1" applyFill="1" applyBorder="1" applyAlignment="1">
      <alignment horizontal="center" vertical="center" wrapText="1"/>
    </xf>
    <xf numFmtId="0" fontId="63" fillId="35" borderId="18" xfId="0" applyFont="1" applyFill="1" applyBorder="1" applyAlignment="1">
      <alignment horizontal="center" vertical="center" wrapText="1"/>
    </xf>
    <xf numFmtId="0" fontId="63" fillId="35" borderId="26" xfId="0" applyFont="1" applyFill="1" applyBorder="1" applyAlignment="1">
      <alignment horizontal="center" vertical="center" wrapText="1"/>
    </xf>
    <xf numFmtId="0" fontId="54" fillId="35" borderId="36" xfId="0" applyFont="1" applyFill="1" applyBorder="1" applyAlignment="1">
      <alignment horizontal="center" vertical="center" wrapText="1"/>
    </xf>
    <xf numFmtId="0" fontId="59" fillId="35" borderId="20" xfId="0" applyFont="1" applyFill="1" applyBorder="1" applyAlignment="1">
      <alignment horizontal="center" vertical="center"/>
    </xf>
    <xf numFmtId="0" fontId="54" fillId="37" borderId="16" xfId="0" applyFont="1" applyFill="1" applyBorder="1" applyAlignment="1">
      <alignment horizontal="center" vertical="center"/>
    </xf>
    <xf numFmtId="0" fontId="54" fillId="37" borderId="27" xfId="0" applyFont="1" applyFill="1" applyBorder="1" applyAlignment="1">
      <alignment horizontal="center" vertical="center"/>
    </xf>
    <xf numFmtId="0" fontId="54" fillId="37" borderId="0" xfId="0" applyFont="1" applyFill="1" applyBorder="1" applyAlignment="1">
      <alignment horizontal="center" vertical="center"/>
    </xf>
    <xf numFmtId="0" fontId="54" fillId="37" borderId="30" xfId="0" applyFont="1" applyFill="1" applyBorder="1" applyAlignment="1">
      <alignment horizontal="center" vertical="center"/>
    </xf>
    <xf numFmtId="0" fontId="54" fillId="37" borderId="17" xfId="0" applyFont="1" applyFill="1" applyBorder="1" applyAlignment="1">
      <alignment horizontal="center" vertical="center"/>
    </xf>
    <xf numFmtId="0" fontId="54" fillId="37" borderId="18" xfId="0" applyFont="1" applyFill="1" applyBorder="1" applyAlignment="1">
      <alignment horizontal="center" vertical="center"/>
    </xf>
    <xf numFmtId="0" fontId="54" fillId="37" borderId="26" xfId="0" applyFont="1" applyFill="1" applyBorder="1" applyAlignment="1">
      <alignment horizontal="center" vertical="center"/>
    </xf>
    <xf numFmtId="0" fontId="54" fillId="37" borderId="17" xfId="0" applyFont="1" applyFill="1" applyBorder="1" applyAlignment="1">
      <alignment horizontal="center" vertical="center" wrapText="1"/>
    </xf>
    <xf numFmtId="0" fontId="54" fillId="37" borderId="155" xfId="0" applyFont="1" applyFill="1" applyBorder="1" applyAlignment="1">
      <alignment horizontal="center" vertical="center"/>
    </xf>
    <xf numFmtId="0" fontId="54" fillId="37" borderId="20" xfId="0" applyFont="1" applyFill="1" applyBorder="1" applyAlignment="1">
      <alignment horizontal="center" vertical="center"/>
    </xf>
    <xf numFmtId="0" fontId="54" fillId="37" borderId="19" xfId="0" applyFont="1" applyFill="1" applyBorder="1" applyAlignment="1">
      <alignment horizontal="center" vertical="center"/>
    </xf>
    <xf numFmtId="0" fontId="54" fillId="2" borderId="46" xfId="0" applyFont="1" applyFill="1" applyBorder="1" applyAlignment="1">
      <alignment horizontal="center" vertical="center" textRotation="255" wrapText="1"/>
    </xf>
    <xf numFmtId="0" fontId="54" fillId="2" borderId="47" xfId="0" applyFont="1" applyFill="1" applyBorder="1" applyAlignment="1">
      <alignment horizontal="center" vertical="center" textRotation="255" wrapText="1"/>
    </xf>
    <xf numFmtId="0" fontId="50" fillId="2" borderId="21" xfId="0" applyFont="1" applyFill="1" applyBorder="1" applyAlignment="1">
      <alignment horizontal="center" vertical="center"/>
    </xf>
    <xf numFmtId="0" fontId="54" fillId="2" borderId="36" xfId="0" applyFont="1" applyFill="1" applyBorder="1" applyAlignment="1">
      <alignment horizontal="center" vertical="center" textRotation="255" wrapText="1"/>
    </xf>
    <xf numFmtId="0" fontId="54" fillId="35" borderId="108" xfId="0" applyFont="1" applyFill="1" applyBorder="1" applyAlignment="1">
      <alignment horizontal="center" vertical="center"/>
    </xf>
    <xf numFmtId="0" fontId="54" fillId="35" borderId="106" xfId="0" applyFont="1" applyFill="1" applyBorder="1" applyAlignment="1">
      <alignment horizontal="center" vertical="center" wrapText="1"/>
    </xf>
    <xf numFmtId="0" fontId="54" fillId="35" borderId="107" xfId="0" applyFont="1" applyFill="1" applyBorder="1" applyAlignment="1">
      <alignment horizontal="center" vertical="center"/>
    </xf>
    <xf numFmtId="0" fontId="54" fillId="35" borderId="16" xfId="4" applyFont="1" applyFill="1" applyBorder="1" applyAlignment="1">
      <alignment horizontal="center" vertical="center"/>
    </xf>
    <xf numFmtId="0" fontId="54" fillId="35" borderId="21" xfId="4" applyFont="1" applyFill="1" applyBorder="1" applyAlignment="1">
      <alignment horizontal="center" vertical="center"/>
    </xf>
    <xf numFmtId="0" fontId="54" fillId="2" borderId="19" xfId="0" applyFont="1" applyFill="1" applyBorder="1" applyAlignment="1">
      <alignment horizontal="left" vertical="center"/>
    </xf>
    <xf numFmtId="0" fontId="54" fillId="2" borderId="27" xfId="0" applyFont="1" applyFill="1" applyBorder="1" applyAlignment="1">
      <alignment horizontal="left" vertical="center"/>
    </xf>
    <xf numFmtId="194" fontId="54" fillId="2" borderId="23" xfId="0" applyNumberFormat="1" applyFont="1" applyFill="1" applyBorder="1" applyAlignment="1">
      <alignment horizontal="left" vertical="center" wrapText="1"/>
    </xf>
    <xf numFmtId="194" fontId="54" fillId="2" borderId="37" xfId="0" applyNumberFormat="1" applyFont="1" applyFill="1" applyBorder="1" applyAlignment="1">
      <alignment horizontal="left" vertical="center" wrapText="1"/>
    </xf>
    <xf numFmtId="0" fontId="54" fillId="2" borderId="23" xfId="0" applyFont="1" applyFill="1" applyBorder="1" applyAlignment="1">
      <alignment horizontal="left" vertical="center"/>
    </xf>
    <xf numFmtId="0" fontId="54" fillId="2" borderId="37" xfId="0" applyFont="1" applyFill="1" applyBorder="1" applyAlignment="1">
      <alignment horizontal="left" vertical="center"/>
    </xf>
    <xf numFmtId="0" fontId="54" fillId="2" borderId="32" xfId="0" applyFont="1" applyFill="1" applyBorder="1" applyAlignment="1">
      <alignment horizontal="left" vertical="center"/>
    </xf>
    <xf numFmtId="0" fontId="54" fillId="2" borderId="30" xfId="0" applyFont="1" applyFill="1" applyBorder="1" applyAlignment="1">
      <alignment horizontal="left" vertical="center"/>
    </xf>
    <xf numFmtId="0" fontId="54" fillId="2" borderId="0" xfId="0" applyFont="1" applyFill="1" applyBorder="1" applyAlignment="1">
      <alignment horizontal="left" vertical="center"/>
    </xf>
  </cellXfs>
  <cellStyles count="206">
    <cellStyle name="_x001f_?--_x0004_ _x000c__x0009__x0003__x000b__x0001__x000a__x000b__x0002_--_x0008__x0004__x0002__x0002__x0007__x0007__x0007__x0007__x0007__x0007__x0007__x0007__x0007__x0007__x0007__x0007__x0007__x0007__x0002_-_x0004_ _x000c__x0009__x0003__x000b__x0001__x000a__x000b__x0002_--_x0008__x0002_" xfId="6"/>
    <cellStyle name="]_^[꺞_x0008_?" xfId="7"/>
    <cellStyle name="20% - 강조색1 2" xfId="8"/>
    <cellStyle name="20% - 강조색1 2 2" xfId="9"/>
    <cellStyle name="20% - 강조색2 2" xfId="10"/>
    <cellStyle name="20% - 강조색2 2 2" xfId="11"/>
    <cellStyle name="20% - 강조색3 2" xfId="12"/>
    <cellStyle name="20% - 강조색3 2 2" xfId="13"/>
    <cellStyle name="20% - 강조색4 2" xfId="14"/>
    <cellStyle name="20% - 강조색4 2 2" xfId="15"/>
    <cellStyle name="20% - 강조색5 2" xfId="16"/>
    <cellStyle name="20% - 강조색5 2 2" xfId="17"/>
    <cellStyle name="20% - 강조색6 2" xfId="18"/>
    <cellStyle name="20% - 강조색6 2 2" xfId="19"/>
    <cellStyle name="40% - 강조색1 2" xfId="20"/>
    <cellStyle name="40% - 강조색1 2 2" xfId="21"/>
    <cellStyle name="40% - 강조색2 2" xfId="22"/>
    <cellStyle name="40% - 강조색2 2 2" xfId="23"/>
    <cellStyle name="40% - 강조색3 2" xfId="24"/>
    <cellStyle name="40% - 강조색3 2 2" xfId="25"/>
    <cellStyle name="40% - 강조색4 2" xfId="26"/>
    <cellStyle name="40% - 강조색4 2 2" xfId="27"/>
    <cellStyle name="40% - 강조색5 2" xfId="28"/>
    <cellStyle name="40% - 강조색5 2 2" xfId="29"/>
    <cellStyle name="40% - 강조색6 2" xfId="30"/>
    <cellStyle name="40% - 강조색6 2 2" xfId="31"/>
    <cellStyle name="60% - 강조색1 2" xfId="32"/>
    <cellStyle name="60% - 강조색1 2 2" xfId="33"/>
    <cellStyle name="60% - 강조색2 2" xfId="34"/>
    <cellStyle name="60% - 강조색2 2 2" xfId="35"/>
    <cellStyle name="60% - 강조색3 2" xfId="36"/>
    <cellStyle name="60% - 강조색3 2 2" xfId="37"/>
    <cellStyle name="60% - 강조색4 2" xfId="38"/>
    <cellStyle name="60% - 강조색4 2 2" xfId="39"/>
    <cellStyle name="60% - 강조색5 2" xfId="40"/>
    <cellStyle name="60% - 강조색5 2 2" xfId="41"/>
    <cellStyle name="60% - 강조색6 2" xfId="42"/>
    <cellStyle name="60% - 강조색6 2 2" xfId="43"/>
    <cellStyle name="AeE­ [0]_PERSONAL" xfId="44"/>
    <cellStyle name="AeE­_PERSONAL" xfId="45"/>
    <cellStyle name="ALIGNMENT" xfId="46"/>
    <cellStyle name="BlankIII" xfId="47"/>
    <cellStyle name="C￥AØ_PERSONAL" xfId="48"/>
    <cellStyle name="category" xfId="49"/>
    <cellStyle name="Comma [0]_ SG&amp;A Bridge " xfId="50"/>
    <cellStyle name="comma zerodec" xfId="51"/>
    <cellStyle name="Comma_ SG&amp;A Bridge " xfId="52"/>
    <cellStyle name="Currency [0]_ SG&amp;A Bridge " xfId="53"/>
    <cellStyle name="Currency_ SG&amp;A Bridge " xfId="54"/>
    <cellStyle name="Currency1" xfId="55"/>
    <cellStyle name="Dollar (zero dec)" xfId="56"/>
    <cellStyle name="Grey" xfId="57"/>
    <cellStyle name="HEADER" xfId="58"/>
    <cellStyle name="Header1" xfId="59"/>
    <cellStyle name="Header2" xfId="60"/>
    <cellStyle name="Input [yellow]" xfId="61"/>
    <cellStyle name="Milliers [0]_Arabian Spec" xfId="62"/>
    <cellStyle name="Milliers_Arabian Spec" xfId="63"/>
    <cellStyle name="Model" xfId="64"/>
    <cellStyle name="Mon?aire [0]_Arabian Spec" xfId="65"/>
    <cellStyle name="Mon?aire_Arabian Spec" xfId="66"/>
    <cellStyle name="Normal - Style1" xfId="67"/>
    <cellStyle name="Normal_ SG&amp;A Bridge " xfId="68"/>
    <cellStyle name="Percent [2]" xfId="69"/>
    <cellStyle name="Point1" xfId="70"/>
    <cellStyle name="Point2" xfId="71"/>
    <cellStyle name="Point3" xfId="72"/>
    <cellStyle name="subhead" xfId="73"/>
    <cellStyle name="강조색1 2" xfId="74"/>
    <cellStyle name="강조색1 2 2" xfId="75"/>
    <cellStyle name="강조색2 2" xfId="76"/>
    <cellStyle name="강조색2 2 2" xfId="77"/>
    <cellStyle name="강조색3 2" xfId="78"/>
    <cellStyle name="강조색3 2 2" xfId="79"/>
    <cellStyle name="강조색4 2" xfId="80"/>
    <cellStyle name="강조색4 2 2" xfId="81"/>
    <cellStyle name="강조색5 2" xfId="82"/>
    <cellStyle name="강조색5 2 2" xfId="83"/>
    <cellStyle name="강조색6 2" xfId="84"/>
    <cellStyle name="강조색6 2 2" xfId="85"/>
    <cellStyle name="경고문 2" xfId="86"/>
    <cellStyle name="경고문 2 2" xfId="87"/>
    <cellStyle name="계산 2" xfId="88"/>
    <cellStyle name="계산 2 2" xfId="89"/>
    <cellStyle name="나쁨 2" xfId="90"/>
    <cellStyle name="나쁨 2 2" xfId="91"/>
    <cellStyle name="뒤에 오는 하이퍼링크_3시군서식(국적별외국인)" xfId="92"/>
    <cellStyle name="똿뗦먛귟 [0.00]_PRODUCT DETAIL Q1" xfId="93"/>
    <cellStyle name="똿뗦먛귟_PRODUCT DETAIL Q1" xfId="94"/>
    <cellStyle name="메모 2" xfId="95"/>
    <cellStyle name="메모 2 2" xfId="96"/>
    <cellStyle name="믅됞 [0.00]_PRODUCT DETAIL Q1" xfId="97"/>
    <cellStyle name="믅됞_PRODUCT DETAIL Q1" xfId="98"/>
    <cellStyle name="백분율 2" xfId="99"/>
    <cellStyle name="보통 2" xfId="100"/>
    <cellStyle name="보통 2 2" xfId="101"/>
    <cellStyle name="뷭?_BOOKSHIP" xfId="102"/>
    <cellStyle name="설명 텍스트 2" xfId="103"/>
    <cellStyle name="설명 텍스트 2 2" xfId="104"/>
    <cellStyle name="셀 확인 2" xfId="105"/>
    <cellStyle name="셀 확인 2 2" xfId="106"/>
    <cellStyle name="송요성" xfId="107"/>
    <cellStyle name="쉼표 [0]" xfId="204" builtinId="6"/>
    <cellStyle name="쉼표 [0] 2" xfId="108"/>
    <cellStyle name="쉼표 [0] 2 2" xfId="109"/>
    <cellStyle name="쉼표 [0] 2 2 2" xfId="110"/>
    <cellStyle name="쉼표 [0] 2 3" xfId="111"/>
    <cellStyle name="쉼표 [0] 3" xfId="112"/>
    <cellStyle name="쉼표 [0] 3 2" xfId="113"/>
    <cellStyle name="쉼표 [0] 4" xfId="114"/>
    <cellStyle name="스타일 1" xfId="115"/>
    <cellStyle name="연결된 셀 2" xfId="116"/>
    <cellStyle name="연결된 셀 2 2" xfId="117"/>
    <cellStyle name="요약 2" xfId="118"/>
    <cellStyle name="요약 2 2" xfId="119"/>
    <cellStyle name="입력 2" xfId="120"/>
    <cellStyle name="입력 2 2" xfId="121"/>
    <cellStyle name="제목 1 2" xfId="122"/>
    <cellStyle name="제목 1 2 2" xfId="123"/>
    <cellStyle name="제목 2 2" xfId="124"/>
    <cellStyle name="제목 2 2 2" xfId="125"/>
    <cellStyle name="제목 3 2" xfId="126"/>
    <cellStyle name="제목 3 2 2" xfId="127"/>
    <cellStyle name="제목 4 2" xfId="128"/>
    <cellStyle name="제목 4 2 2" xfId="129"/>
    <cellStyle name="제목 5" xfId="130"/>
    <cellStyle name="제목 5 2" xfId="131"/>
    <cellStyle name="좋음 2" xfId="132"/>
    <cellStyle name="좋음 2 2" xfId="133"/>
    <cellStyle name="출력 2" xfId="134"/>
    <cellStyle name="출력 2 2" xfId="135"/>
    <cellStyle name="출력 3" xfId="205"/>
    <cellStyle name="콤마 [0]" xfId="136"/>
    <cellStyle name="콤마_1" xfId="137"/>
    <cellStyle name="표준" xfId="0" builtinId="0"/>
    <cellStyle name="표준 10" xfId="138"/>
    <cellStyle name="표준 10 10" xfId="139"/>
    <cellStyle name="표준 10 2" xfId="140"/>
    <cellStyle name="표준 10 3" xfId="141"/>
    <cellStyle name="표준 11" xfId="142"/>
    <cellStyle name="표준 11 2" xfId="143"/>
    <cellStyle name="표준 11 3" xfId="144"/>
    <cellStyle name="표준 12" xfId="145"/>
    <cellStyle name="표준 13" xfId="146"/>
    <cellStyle name="표준 13 2" xfId="147"/>
    <cellStyle name="표준 14" xfId="148"/>
    <cellStyle name="표준 15" xfId="149"/>
    <cellStyle name="표준 15 2" xfId="150"/>
    <cellStyle name="표준 15 3" xfId="151"/>
    <cellStyle name="표준 16" xfId="152"/>
    <cellStyle name="표준 17" xfId="153"/>
    <cellStyle name="표준 17 2" xfId="154"/>
    <cellStyle name="표준 18" xfId="155"/>
    <cellStyle name="표준 19" xfId="156"/>
    <cellStyle name="표준 2" xfId="2"/>
    <cellStyle name="표준 2 2" xfId="3"/>
    <cellStyle name="표준 2 2 2" xfId="157"/>
    <cellStyle name="표준 2 2 2 2" xfId="158"/>
    <cellStyle name="표준 2 2 2 2 2" xfId="159"/>
    <cellStyle name="표준 2 2 2 2 2 2" xfId="160"/>
    <cellStyle name="표준 2 2 2 3" xfId="161"/>
    <cellStyle name="표준 2 2 3" xfId="162"/>
    <cellStyle name="표준 2 2 4" xfId="163"/>
    <cellStyle name="표준 2 2 5" xfId="164"/>
    <cellStyle name="표준 2 3" xfId="165"/>
    <cellStyle name="표준 2 3 2" xfId="166"/>
    <cellStyle name="표준 2 3 2 2" xfId="167"/>
    <cellStyle name="표준 2 3 2 2 2" xfId="168"/>
    <cellStyle name="표준 2 3 2 2 2 2" xfId="169"/>
    <cellStyle name="표준 2 3 2 3" xfId="170"/>
    <cellStyle name="표준 2 3 3" xfId="171"/>
    <cellStyle name="표준 2 3 4" xfId="172"/>
    <cellStyle name="표준 2 4" xfId="4"/>
    <cellStyle name="표준 2 4 2" xfId="173"/>
    <cellStyle name="표준 2 4 2 2" xfId="174"/>
    <cellStyle name="표준 2 4 2 2 2" xfId="175"/>
    <cellStyle name="표준 2 4 3" xfId="176"/>
    <cellStyle name="표준 2 5" xfId="177"/>
    <cellStyle name="표준 2 6" xfId="178"/>
    <cellStyle name="표준 20" xfId="179"/>
    <cellStyle name="표준 21" xfId="180"/>
    <cellStyle name="표준 23 2" xfId="181"/>
    <cellStyle name="표준 23 2 2" xfId="182"/>
    <cellStyle name="표준 24 2" xfId="183"/>
    <cellStyle name="표준 26" xfId="184"/>
    <cellStyle name="표준 27" xfId="185"/>
    <cellStyle name="표준 28" xfId="186"/>
    <cellStyle name="표준 29" xfId="187"/>
    <cellStyle name="표준 3" xfId="188"/>
    <cellStyle name="표준 3 2" xfId="189"/>
    <cellStyle name="표준 3 2 2" xfId="190"/>
    <cellStyle name="표준 3 2 2 2" xfId="191"/>
    <cellStyle name="표준 3 2 2 2 2" xfId="192"/>
    <cellStyle name="표준 3 2 3" xfId="193"/>
    <cellStyle name="표준 3 3" xfId="194"/>
    <cellStyle name="표준 3 4" xfId="195"/>
    <cellStyle name="표준 4" xfId="196"/>
    <cellStyle name="표준 5" xfId="197"/>
    <cellStyle name="표준 6" xfId="198"/>
    <cellStyle name="표준 7" xfId="199"/>
    <cellStyle name="표준 8" xfId="5"/>
    <cellStyle name="표준 9" xfId="200"/>
    <cellStyle name="標準_Akia(F）-8" xfId="201"/>
    <cellStyle name="하이퍼링크" xfId="1" builtinId="8"/>
    <cellStyle name="하이퍼링크 2 2" xfId="202"/>
    <cellStyle name="하이퍼링크 2 3" xfId="203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4C6BE"/>
      <color rgb="FF79BAF2"/>
      <color rgb="FFD1B5E9"/>
      <color rgb="FFE2CFF1"/>
      <color rgb="FFCFAFE7"/>
      <color rgb="FFFBFACA"/>
      <color rgb="FFFFFF66"/>
      <color rgb="FFF7F6A0"/>
      <color rgb="FF54BEA6"/>
      <color rgb="FFBDE3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theme" Target="theme/theme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40</xdr:row>
      <xdr:rowOff>114300</xdr:rowOff>
    </xdr:from>
    <xdr:to>
      <xdr:col>9</xdr:col>
      <xdr:colOff>542925</xdr:colOff>
      <xdr:row>42</xdr:row>
      <xdr:rowOff>9525</xdr:rowOff>
    </xdr:to>
    <xdr:cxnSp macro="">
      <xdr:nvCxnSpPr>
        <xdr:cNvPr id="2" name="직선 연결선 1"/>
        <xdr:cNvCxnSpPr/>
      </xdr:nvCxnSpPr>
      <xdr:spPr>
        <a:xfrm flipH="1">
          <a:off x="6067425" y="8401050"/>
          <a:ext cx="209550" cy="219075"/>
        </a:xfrm>
        <a:prstGeom prst="line">
          <a:avLst/>
        </a:prstGeom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5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  <pageSetUpPr fitToPage="1"/>
  </sheetPr>
  <dimension ref="A1:L42"/>
  <sheetViews>
    <sheetView tabSelected="1" zoomScale="85" zoomScaleNormal="85" zoomScaleSheetLayoutView="80" workbookViewId="0">
      <selection activeCell="B1" sqref="B1:I1"/>
    </sheetView>
  </sheetViews>
  <sheetFormatPr defaultColWidth="9" defaultRowHeight="20.100000000000001" customHeight="1"/>
  <cols>
    <col min="1" max="1" width="3.625" style="3" customWidth="1"/>
    <col min="2" max="2" width="4.625" style="3" customWidth="1"/>
    <col min="3" max="3" width="42.75" style="3" customWidth="1"/>
    <col min="4" max="4" width="3.625" style="3" customWidth="1"/>
    <col min="5" max="5" width="5" style="3" customWidth="1"/>
    <col min="6" max="6" width="42.75" style="3" customWidth="1"/>
    <col min="7" max="7" width="5.375" style="3" customWidth="1"/>
    <col min="8" max="8" width="5" style="3" customWidth="1"/>
    <col min="9" max="9" width="43.625" style="3" customWidth="1"/>
    <col min="10" max="11" width="3.625" style="3" customWidth="1"/>
    <col min="12" max="12" width="42.75" style="3" customWidth="1"/>
    <col min="13" max="16384" width="9" style="3"/>
  </cols>
  <sheetData>
    <row r="1" spans="1:12" ht="19.5" customHeight="1" thickBot="1">
      <c r="A1" s="3" t="s">
        <v>0</v>
      </c>
      <c r="B1" s="1070" t="s">
        <v>4</v>
      </c>
      <c r="C1" s="1070"/>
      <c r="D1" s="1070"/>
      <c r="E1" s="1070"/>
      <c r="F1" s="1070"/>
      <c r="G1" s="1070"/>
      <c r="H1" s="1070"/>
      <c r="I1" s="1070"/>
    </row>
    <row r="2" spans="1:12" ht="31.5" customHeight="1" thickTop="1">
      <c r="B2" s="12" t="s">
        <v>5</v>
      </c>
      <c r="C2" s="12"/>
      <c r="D2" s="13"/>
      <c r="E2" s="14" t="s">
        <v>35</v>
      </c>
      <c r="F2" s="13"/>
      <c r="G2" s="13"/>
      <c r="H2" s="12" t="s">
        <v>33</v>
      </c>
      <c r="I2" s="15"/>
    </row>
    <row r="3" spans="1:12" ht="20.100000000000001" customHeight="1">
      <c r="B3" s="17"/>
      <c r="C3" s="10" t="s">
        <v>1</v>
      </c>
      <c r="E3" s="18"/>
      <c r="F3" s="10" t="s">
        <v>37</v>
      </c>
      <c r="H3" s="19"/>
      <c r="I3" s="10" t="s">
        <v>50</v>
      </c>
    </row>
    <row r="4" spans="1:12" ht="20.100000000000001" customHeight="1">
      <c r="B4" s="17"/>
      <c r="C4" s="10" t="s">
        <v>2</v>
      </c>
      <c r="E4" s="18"/>
      <c r="F4" s="10" t="s">
        <v>3</v>
      </c>
      <c r="H4" s="19"/>
      <c r="I4" s="10" t="s">
        <v>51</v>
      </c>
    </row>
    <row r="5" spans="1:12" ht="20.100000000000001" customHeight="1">
      <c r="B5" s="17"/>
      <c r="C5" s="10" t="s">
        <v>82</v>
      </c>
      <c r="E5" s="18"/>
      <c r="F5" s="10" t="s">
        <v>6</v>
      </c>
      <c r="H5" s="19"/>
      <c r="I5" s="10" t="s">
        <v>38</v>
      </c>
      <c r="L5" s="6"/>
    </row>
    <row r="6" spans="1:12" ht="20.100000000000001" customHeight="1">
      <c r="B6" s="17"/>
      <c r="C6" s="10" t="s">
        <v>43</v>
      </c>
      <c r="E6" s="18"/>
      <c r="F6" s="10" t="s">
        <v>47</v>
      </c>
      <c r="H6" s="19"/>
      <c r="I6" s="10" t="s">
        <v>87</v>
      </c>
      <c r="L6" s="5"/>
    </row>
    <row r="7" spans="1:12" ht="20.100000000000001" customHeight="1">
      <c r="B7" s="17"/>
      <c r="C7" s="10" t="s">
        <v>44</v>
      </c>
      <c r="E7" s="18"/>
      <c r="F7" s="10" t="s">
        <v>8</v>
      </c>
      <c r="H7" s="19"/>
      <c r="I7" s="10" t="s">
        <v>7</v>
      </c>
      <c r="L7" s="6"/>
    </row>
    <row r="8" spans="1:12" ht="20.100000000000001" customHeight="1">
      <c r="B8" s="17"/>
      <c r="C8" s="10" t="s">
        <v>63</v>
      </c>
      <c r="H8" s="19"/>
      <c r="I8" s="10" t="s">
        <v>52</v>
      </c>
      <c r="L8" s="6"/>
    </row>
    <row r="9" spans="1:12" ht="20.100000000000001" customHeight="1">
      <c r="B9" s="17"/>
      <c r="C9" s="10" t="s">
        <v>64</v>
      </c>
      <c r="H9" s="19"/>
      <c r="I9" s="10" t="s">
        <v>81</v>
      </c>
      <c r="L9" s="6"/>
    </row>
    <row r="10" spans="1:12" ht="20.100000000000001" customHeight="1">
      <c r="B10" s="17"/>
      <c r="C10" s="10" t="s">
        <v>79</v>
      </c>
      <c r="E10" s="2" t="s">
        <v>9</v>
      </c>
      <c r="F10" s="4"/>
      <c r="H10" s="19"/>
      <c r="I10" s="10" t="s">
        <v>53</v>
      </c>
      <c r="L10" s="6"/>
    </row>
    <row r="11" spans="1:12" ht="20.100000000000001" customHeight="1">
      <c r="B11" s="17"/>
      <c r="C11" s="10" t="s">
        <v>1397</v>
      </c>
      <c r="E11" s="20"/>
      <c r="F11" s="10" t="s">
        <v>10</v>
      </c>
      <c r="H11" s="19"/>
      <c r="I11" s="10" t="s">
        <v>42</v>
      </c>
      <c r="L11" s="6"/>
    </row>
    <row r="12" spans="1:12" ht="20.100000000000001" customHeight="1">
      <c r="B12" s="17"/>
      <c r="C12" s="10" t="s">
        <v>65</v>
      </c>
      <c r="E12" s="20"/>
      <c r="F12" s="10" t="s">
        <v>48</v>
      </c>
      <c r="I12" s="10"/>
      <c r="L12" s="6"/>
    </row>
    <row r="13" spans="1:12" ht="20.100000000000001" customHeight="1">
      <c r="B13" s="16"/>
      <c r="C13" s="6"/>
      <c r="E13" s="20"/>
      <c r="F13" s="10" t="s">
        <v>86</v>
      </c>
    </row>
    <row r="14" spans="1:12" ht="20.100000000000001" customHeight="1">
      <c r="E14" s="20"/>
      <c r="F14" s="10" t="s">
        <v>80</v>
      </c>
      <c r="H14" s="8" t="s">
        <v>12</v>
      </c>
      <c r="I14" s="9"/>
    </row>
    <row r="15" spans="1:12" ht="20.100000000000001" customHeight="1">
      <c r="B15" s="2" t="s">
        <v>11</v>
      </c>
      <c r="C15" s="4"/>
      <c r="E15" s="20"/>
      <c r="F15" s="10" t="s">
        <v>14</v>
      </c>
      <c r="H15" s="22"/>
      <c r="I15" s="10" t="s">
        <v>15</v>
      </c>
    </row>
    <row r="16" spans="1:12" ht="20.100000000000001" customHeight="1">
      <c r="B16" s="21"/>
      <c r="C16" s="10" t="s">
        <v>13</v>
      </c>
      <c r="E16" s="20"/>
      <c r="F16" s="10" t="s">
        <v>17</v>
      </c>
      <c r="H16" s="22"/>
      <c r="I16" s="10" t="s">
        <v>18</v>
      </c>
    </row>
    <row r="17" spans="2:12" ht="20.100000000000001" customHeight="1">
      <c r="B17" s="21"/>
      <c r="C17" s="10" t="s">
        <v>16</v>
      </c>
      <c r="D17" s="7"/>
      <c r="E17" s="20"/>
      <c r="F17" s="10" t="s">
        <v>49</v>
      </c>
      <c r="H17" s="22"/>
      <c r="I17" s="10" t="s">
        <v>19</v>
      </c>
      <c r="J17" s="6"/>
    </row>
    <row r="18" spans="2:12" ht="20.100000000000001" customHeight="1">
      <c r="B18" s="21"/>
      <c r="C18" s="10" t="s">
        <v>84</v>
      </c>
      <c r="E18" s="20"/>
      <c r="F18" s="10" t="s">
        <v>21</v>
      </c>
      <c r="H18" s="22"/>
      <c r="I18" s="10" t="s">
        <v>54</v>
      </c>
      <c r="J18" s="6"/>
    </row>
    <row r="19" spans="2:12" ht="20.100000000000001" customHeight="1">
      <c r="B19" s="21"/>
      <c r="C19" s="10" t="s">
        <v>20</v>
      </c>
      <c r="E19" s="20"/>
      <c r="F19" s="10" t="s">
        <v>22</v>
      </c>
      <c r="H19" s="22"/>
      <c r="I19" s="10" t="s">
        <v>23</v>
      </c>
    </row>
    <row r="20" spans="2:12" ht="20.100000000000001" customHeight="1">
      <c r="B20" s="21"/>
      <c r="C20" s="10" t="s">
        <v>66</v>
      </c>
      <c r="H20" s="22"/>
      <c r="I20" s="10" t="s">
        <v>24</v>
      </c>
      <c r="L20" s="6"/>
    </row>
    <row r="21" spans="2:12" ht="20.100000000000001" customHeight="1">
      <c r="H21" s="22"/>
      <c r="I21" s="10" t="s">
        <v>55</v>
      </c>
      <c r="L21" s="6"/>
    </row>
    <row r="22" spans="2:12" ht="20.100000000000001" customHeight="1">
      <c r="E22" s="8" t="s">
        <v>25</v>
      </c>
      <c r="H22" s="22"/>
      <c r="I22" s="10" t="s">
        <v>56</v>
      </c>
      <c r="L22" s="6"/>
    </row>
    <row r="23" spans="2:12" ht="20.100000000000001" customHeight="1">
      <c r="B23" s="2" t="s">
        <v>27</v>
      </c>
      <c r="E23" s="24"/>
      <c r="F23" s="10" t="s">
        <v>26</v>
      </c>
      <c r="H23" s="22"/>
      <c r="I23" s="10" t="s">
        <v>57</v>
      </c>
      <c r="L23" s="6"/>
    </row>
    <row r="24" spans="2:12" ht="20.100000000000001" customHeight="1">
      <c r="B24" s="23"/>
      <c r="C24" s="10" t="s">
        <v>28</v>
      </c>
      <c r="E24" s="24"/>
      <c r="F24" s="10" t="s">
        <v>67</v>
      </c>
      <c r="H24" s="22"/>
      <c r="I24" s="10" t="s">
        <v>58</v>
      </c>
      <c r="L24" s="6"/>
    </row>
    <row r="25" spans="2:12" ht="20.100000000000001" customHeight="1">
      <c r="B25" s="23"/>
      <c r="C25" s="10" t="s">
        <v>83</v>
      </c>
      <c r="E25" s="24"/>
      <c r="F25" s="10" t="s">
        <v>68</v>
      </c>
      <c r="H25" s="22"/>
      <c r="I25" s="10" t="s">
        <v>29</v>
      </c>
      <c r="L25" s="6"/>
    </row>
    <row r="26" spans="2:12" ht="20.100000000000001" customHeight="1">
      <c r="B26" s="23"/>
      <c r="C26" s="10" t="s">
        <v>30</v>
      </c>
      <c r="E26" s="24"/>
      <c r="F26" s="10" t="s">
        <v>69</v>
      </c>
      <c r="H26" s="22"/>
      <c r="I26" s="10" t="s">
        <v>61</v>
      </c>
      <c r="L26" s="6"/>
    </row>
    <row r="27" spans="2:12" ht="20.100000000000001" customHeight="1">
      <c r="B27" s="23"/>
      <c r="C27" s="10" t="s">
        <v>45</v>
      </c>
      <c r="E27" s="24"/>
      <c r="F27" s="10" t="s">
        <v>75</v>
      </c>
      <c r="H27" s="22"/>
      <c r="I27" s="10" t="s">
        <v>62</v>
      </c>
      <c r="L27" s="6"/>
    </row>
    <row r="28" spans="2:12" ht="20.100000000000001" customHeight="1">
      <c r="B28" s="23"/>
      <c r="C28" s="10" t="s">
        <v>85</v>
      </c>
      <c r="E28" s="24"/>
      <c r="F28" s="10" t="s">
        <v>76</v>
      </c>
      <c r="H28" s="22"/>
      <c r="I28" s="10" t="s">
        <v>73</v>
      </c>
      <c r="L28" s="6"/>
    </row>
    <row r="29" spans="2:12" ht="20.100000000000001" customHeight="1">
      <c r="B29" s="23"/>
      <c r="C29" s="10" t="s">
        <v>31</v>
      </c>
      <c r="E29" s="24"/>
      <c r="F29" s="10" t="s">
        <v>77</v>
      </c>
      <c r="H29" s="22"/>
      <c r="I29" s="10" t="s">
        <v>74</v>
      </c>
      <c r="L29" s="6"/>
    </row>
    <row r="30" spans="2:12" ht="20.100000000000001" customHeight="1">
      <c r="B30" s="23"/>
      <c r="C30" s="10" t="s">
        <v>32</v>
      </c>
      <c r="E30" s="24"/>
      <c r="F30" s="10" t="s">
        <v>78</v>
      </c>
      <c r="L30" s="5"/>
    </row>
    <row r="31" spans="2:12" ht="20.100000000000001" customHeight="1">
      <c r="B31" s="23"/>
      <c r="C31" s="10" t="s">
        <v>46</v>
      </c>
      <c r="L31" s="6"/>
    </row>
    <row r="32" spans="2:12" ht="20.100000000000001" customHeight="1">
      <c r="B32" s="23"/>
      <c r="C32" s="10" t="s">
        <v>70</v>
      </c>
      <c r="H32" s="2" t="s">
        <v>34</v>
      </c>
      <c r="L32" s="6"/>
    </row>
    <row r="33" spans="2:9" ht="20.100000000000001" customHeight="1">
      <c r="B33" s="23"/>
      <c r="C33" s="10" t="s">
        <v>71</v>
      </c>
      <c r="E33" s="11"/>
      <c r="F33" s="26"/>
      <c r="H33" s="25"/>
      <c r="I33" s="10" t="s">
        <v>59</v>
      </c>
    </row>
    <row r="34" spans="2:9" ht="20.100000000000001" customHeight="1">
      <c r="B34" s="23"/>
      <c r="C34" s="10" t="s">
        <v>72</v>
      </c>
      <c r="H34" s="25"/>
      <c r="I34" s="10" t="s">
        <v>36</v>
      </c>
    </row>
    <row r="35" spans="2:9" ht="20.100000000000001" customHeight="1">
      <c r="H35" s="25"/>
      <c r="I35" s="10" t="s">
        <v>60</v>
      </c>
    </row>
    <row r="36" spans="2:9" ht="20.100000000000001" customHeight="1">
      <c r="H36" s="25"/>
      <c r="I36" s="10" t="s">
        <v>39</v>
      </c>
    </row>
    <row r="37" spans="2:9" ht="20.100000000000001" customHeight="1">
      <c r="H37" s="25"/>
      <c r="I37" s="10" t="s">
        <v>40</v>
      </c>
    </row>
    <row r="38" spans="2:9" ht="20.100000000000001" customHeight="1">
      <c r="H38" s="25"/>
      <c r="I38" s="10" t="s">
        <v>41</v>
      </c>
    </row>
    <row r="42" spans="2:9" ht="20.100000000000001" customHeight="1">
      <c r="F42" s="1"/>
      <c r="I42" s="4"/>
    </row>
  </sheetData>
  <mergeCells count="1">
    <mergeCell ref="B1:I1"/>
  </mergeCells>
  <phoneticPr fontId="2" type="noConversion"/>
  <pageMargins left="0.31496062992125984" right="0.31496062992125984" top="0.70866141732283472" bottom="0.51181102362204722" header="0.31496062992125984" footer="0.31496062992125984"/>
  <pageSetup paperSize="9" scale="62" orientation="landscape" horizont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P29"/>
  <sheetViews>
    <sheetView showZeros="0" zoomScaleNormal="100" zoomScaleSheetLayoutView="100" workbookViewId="0">
      <selection activeCell="C3" sqref="C3"/>
    </sheetView>
  </sheetViews>
  <sheetFormatPr defaultColWidth="9" defaultRowHeight="12.75"/>
  <cols>
    <col min="1" max="1" width="1.25" style="29" customWidth="1"/>
    <col min="2" max="2" width="3.125" style="29" customWidth="1"/>
    <col min="3" max="3" width="10.625" style="29" customWidth="1"/>
    <col min="4" max="4" width="9.875" style="29" customWidth="1"/>
    <col min="5" max="5" width="10.875" style="207" customWidth="1"/>
    <col min="6" max="9" width="9" style="29" customWidth="1"/>
    <col min="10" max="10" width="9.75" style="29" customWidth="1"/>
    <col min="11" max="15" width="9.375" style="29" customWidth="1"/>
    <col min="16" max="16" width="9.625" style="29" customWidth="1"/>
    <col min="17" max="16384" width="9" style="29"/>
  </cols>
  <sheetData>
    <row r="1" spans="1:16" ht="14.1" customHeight="1">
      <c r="A1" s="27"/>
      <c r="B1" s="28" t="s">
        <v>88</v>
      </c>
      <c r="E1" s="19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ht="20.100000000000001" customHeight="1">
      <c r="A2" s="27"/>
      <c r="B2" s="30" t="s">
        <v>649</v>
      </c>
      <c r="E2" s="197"/>
      <c r="F2" s="549"/>
      <c r="G2" s="27"/>
      <c r="H2" s="27"/>
      <c r="I2" s="550"/>
      <c r="J2" s="551"/>
      <c r="K2" s="27"/>
      <c r="L2" s="27"/>
      <c r="M2" s="27"/>
      <c r="N2" s="27"/>
      <c r="O2" s="27"/>
      <c r="P2" s="27"/>
    </row>
    <row r="3" spans="1:16" s="33" customFormat="1" ht="20.100000000000001" customHeight="1">
      <c r="A3" s="32"/>
      <c r="B3" s="32"/>
      <c r="C3" s="32"/>
      <c r="D3" s="32"/>
      <c r="E3" s="500"/>
      <c r="F3" s="31"/>
      <c r="G3" s="31"/>
      <c r="H3" s="31"/>
      <c r="I3" s="31"/>
      <c r="J3" s="31"/>
      <c r="K3" s="31"/>
      <c r="L3" s="31"/>
      <c r="M3" s="31"/>
      <c r="N3" s="31"/>
      <c r="O3" s="31" t="s">
        <v>650</v>
      </c>
    </row>
    <row r="4" spans="1:16" ht="18.75" customHeight="1">
      <c r="B4" s="1071"/>
      <c r="C4" s="1113"/>
      <c r="D4" s="1137" t="s">
        <v>651</v>
      </c>
      <c r="E4" s="1074"/>
      <c r="F4" s="1074"/>
      <c r="G4" s="1074"/>
      <c r="H4" s="1074"/>
      <c r="I4" s="1120"/>
      <c r="J4" s="1137" t="s">
        <v>652</v>
      </c>
      <c r="K4" s="1074"/>
      <c r="L4" s="1074"/>
      <c r="M4" s="1074"/>
      <c r="N4" s="1074"/>
      <c r="O4" s="1074"/>
    </row>
    <row r="5" spans="1:16" ht="18.75" customHeight="1">
      <c r="B5" s="1072"/>
      <c r="C5" s="1127"/>
      <c r="D5" s="1134" t="s">
        <v>653</v>
      </c>
      <c r="E5" s="1071" t="s">
        <v>654</v>
      </c>
      <c r="F5" s="498"/>
      <c r="G5" s="498"/>
      <c r="H5" s="498"/>
      <c r="I5" s="502"/>
      <c r="J5" s="1134" t="s">
        <v>653</v>
      </c>
      <c r="K5" s="1111" t="s">
        <v>654</v>
      </c>
      <c r="L5" s="498"/>
      <c r="M5" s="498"/>
      <c r="N5" s="498"/>
      <c r="O5" s="498"/>
    </row>
    <row r="6" spans="1:16" ht="25.5" customHeight="1">
      <c r="B6" s="1073"/>
      <c r="C6" s="1114"/>
      <c r="D6" s="1135"/>
      <c r="E6" s="1073"/>
      <c r="F6" s="553" t="s">
        <v>655</v>
      </c>
      <c r="G6" s="553" t="s">
        <v>656</v>
      </c>
      <c r="H6" s="554" t="s">
        <v>657</v>
      </c>
      <c r="I6" s="307" t="s">
        <v>658</v>
      </c>
      <c r="J6" s="1135"/>
      <c r="K6" s="1136"/>
      <c r="L6" s="553" t="s">
        <v>655</v>
      </c>
      <c r="M6" s="553" t="s">
        <v>656</v>
      </c>
      <c r="N6" s="554" t="s">
        <v>657</v>
      </c>
      <c r="O6" s="303" t="s">
        <v>658</v>
      </c>
    </row>
    <row r="7" spans="1:16" ht="20.100000000000001" customHeight="1">
      <c r="B7" s="1097" t="s">
        <v>659</v>
      </c>
      <c r="C7" s="506" t="s">
        <v>660</v>
      </c>
      <c r="D7" s="555">
        <v>415</v>
      </c>
      <c r="E7" s="556">
        <v>269</v>
      </c>
      <c r="F7" s="557">
        <v>38</v>
      </c>
      <c r="G7" s="557">
        <v>58</v>
      </c>
      <c r="H7" s="557">
        <v>69</v>
      </c>
      <c r="I7" s="558">
        <v>104</v>
      </c>
      <c r="J7" s="230">
        <v>8.6696749394167281</v>
      </c>
      <c r="K7" s="94">
        <v>45.935792349726782</v>
      </c>
      <c r="L7" s="50">
        <v>20.169851380042463</v>
      </c>
      <c r="M7" s="50">
        <v>32.97328027288232</v>
      </c>
      <c r="N7" s="94">
        <v>54.245283018867923</v>
      </c>
      <c r="O7" s="48">
        <v>110.52072263549415</v>
      </c>
      <c r="P7" s="565"/>
    </row>
    <row r="8" spans="1:16" ht="20.100000000000001" customHeight="1">
      <c r="B8" s="1098"/>
      <c r="C8" s="506" t="s">
        <v>661</v>
      </c>
      <c r="D8" s="555">
        <v>374</v>
      </c>
      <c r="E8" s="556">
        <v>248</v>
      </c>
      <c r="F8" s="557">
        <v>29</v>
      </c>
      <c r="G8" s="557">
        <v>58</v>
      </c>
      <c r="H8" s="557">
        <v>59</v>
      </c>
      <c r="I8" s="558">
        <v>102</v>
      </c>
      <c r="J8" s="230">
        <v>7.8139690366253678</v>
      </c>
      <c r="K8" s="94">
        <v>40.873506386485374</v>
      </c>
      <c r="L8" s="50">
        <v>14.780835881753314</v>
      </c>
      <c r="M8" s="50">
        <v>33.66221706326175</v>
      </c>
      <c r="N8" s="94">
        <v>43.43025395656975</v>
      </c>
      <c r="O8" s="48">
        <v>99.609375</v>
      </c>
      <c r="P8" s="565"/>
    </row>
    <row r="9" spans="1:16" ht="20.100000000000001" customHeight="1">
      <c r="B9" s="1098"/>
      <c r="C9" s="506" t="s">
        <v>662</v>
      </c>
      <c r="D9" s="555">
        <v>416</v>
      </c>
      <c r="E9" s="556">
        <v>289</v>
      </c>
      <c r="F9" s="557">
        <v>31</v>
      </c>
      <c r="G9" s="557">
        <v>53</v>
      </c>
      <c r="H9" s="557">
        <v>77</v>
      </c>
      <c r="I9" s="558">
        <v>128</v>
      </c>
      <c r="J9" s="230">
        <v>8.6809540702406043</v>
      </c>
      <c r="K9" s="94">
        <v>45.942293935299261</v>
      </c>
      <c r="L9" s="50">
        <v>15.593561368209256</v>
      </c>
      <c r="M9" s="50">
        <v>30.689056166763173</v>
      </c>
      <c r="N9" s="94">
        <v>53.695955369595538</v>
      </c>
      <c r="O9" s="48">
        <v>112.13315812527377</v>
      </c>
      <c r="P9" s="565"/>
    </row>
    <row r="10" spans="1:16" ht="20.100000000000001" customHeight="1">
      <c r="B10" s="1098"/>
      <c r="C10" s="506" t="s">
        <v>663</v>
      </c>
      <c r="D10" s="555">
        <v>414</v>
      </c>
      <c r="E10" s="556">
        <v>269</v>
      </c>
      <c r="F10" s="557">
        <v>32</v>
      </c>
      <c r="G10" s="557">
        <v>53</v>
      </c>
      <c r="H10" s="557">
        <v>63</v>
      </c>
      <c r="I10" s="558">
        <v>121</v>
      </c>
      <c r="J10" s="230">
        <v>8.6791543065586314</v>
      </c>
      <c r="K10" s="94">
        <v>40.872141609055689</v>
      </c>
      <c r="L10" s="50">
        <v>15.845506313443922</v>
      </c>
      <c r="M10" s="50">
        <v>30.233884768967485</v>
      </c>
      <c r="N10" s="94">
        <v>40.829552819183405</v>
      </c>
      <c r="O10" s="48">
        <v>95.576619273301745</v>
      </c>
      <c r="P10" s="565"/>
    </row>
    <row r="11" spans="1:16" ht="20.100000000000001" customHeight="1">
      <c r="B11" s="1131"/>
      <c r="C11" s="512" t="s">
        <v>664</v>
      </c>
      <c r="D11" s="559">
        <v>426</v>
      </c>
      <c r="E11" s="560">
        <v>279</v>
      </c>
      <c r="F11" s="561">
        <v>28</v>
      </c>
      <c r="G11" s="561">
        <v>34</v>
      </c>
      <c r="H11" s="561">
        <v>66</v>
      </c>
      <c r="I11" s="562">
        <v>151</v>
      </c>
      <c r="J11" s="344">
        <v>9.017781541066892</v>
      </c>
      <c r="K11" s="103">
        <v>40.190146931719966</v>
      </c>
      <c r="L11" s="81">
        <v>13.333333333333334</v>
      </c>
      <c r="M11" s="81">
        <v>18.774157923799006</v>
      </c>
      <c r="N11" s="103">
        <v>40.31765424557117</v>
      </c>
      <c r="O11" s="79">
        <v>108.32137733142038</v>
      </c>
      <c r="P11" s="565"/>
    </row>
    <row r="12" spans="1:16" ht="20.100000000000001" customHeight="1">
      <c r="B12" s="1097" t="s">
        <v>665</v>
      </c>
      <c r="C12" s="506" t="s">
        <v>660</v>
      </c>
      <c r="D12" s="555">
        <v>260</v>
      </c>
      <c r="E12" s="556">
        <v>211</v>
      </c>
      <c r="F12" s="557">
        <v>20</v>
      </c>
      <c r="G12" s="557">
        <v>27</v>
      </c>
      <c r="H12" s="557">
        <v>46</v>
      </c>
      <c r="I12" s="558">
        <v>118</v>
      </c>
      <c r="J12" s="230">
        <v>5.4448551354407719</v>
      </c>
      <c r="K12" s="94">
        <v>24.96155211167633</v>
      </c>
      <c r="L12" s="50">
        <v>8.4495141529362048</v>
      </c>
      <c r="M12" s="50">
        <v>10.705789056304519</v>
      </c>
      <c r="N12" s="94">
        <v>24.268003165391718</v>
      </c>
      <c r="O12" s="48">
        <v>70.722205573868735</v>
      </c>
    </row>
    <row r="13" spans="1:16" ht="20.100000000000001" customHeight="1">
      <c r="B13" s="1098"/>
      <c r="C13" s="506" t="s">
        <v>661</v>
      </c>
      <c r="D13" s="555">
        <v>265</v>
      </c>
      <c r="E13" s="556">
        <v>203</v>
      </c>
      <c r="F13" s="557">
        <v>13</v>
      </c>
      <c r="G13" s="557">
        <v>26</v>
      </c>
      <c r="H13" s="557">
        <v>49</v>
      </c>
      <c r="I13" s="558">
        <v>115</v>
      </c>
      <c r="J13" s="230">
        <v>5.5294731351069375</v>
      </c>
      <c r="K13" s="94">
        <v>23.10493967675848</v>
      </c>
      <c r="L13" s="50">
        <v>5.4031587697423102</v>
      </c>
      <c r="M13" s="50">
        <v>10.422930446983363</v>
      </c>
      <c r="N13" s="94">
        <v>23.908270309831668</v>
      </c>
      <c r="O13" s="48">
        <v>62.636165577342041</v>
      </c>
    </row>
    <row r="14" spans="1:16" ht="20.100000000000001" customHeight="1">
      <c r="B14" s="1098"/>
      <c r="C14" s="506" t="s">
        <v>662</v>
      </c>
      <c r="D14" s="555">
        <v>299</v>
      </c>
      <c r="E14" s="556">
        <v>250</v>
      </c>
      <c r="F14" s="557">
        <v>18</v>
      </c>
      <c r="G14" s="557">
        <v>29</v>
      </c>
      <c r="H14" s="557">
        <v>53</v>
      </c>
      <c r="I14" s="558">
        <v>150</v>
      </c>
      <c r="J14" s="230">
        <v>6.2119543764153491</v>
      </c>
      <c r="K14" s="94">
        <v>27.419797093501508</v>
      </c>
      <c r="L14" s="50">
        <v>7.3740270380991397</v>
      </c>
      <c r="M14" s="50">
        <v>11.978521272201569</v>
      </c>
      <c r="N14" s="94">
        <v>24.063564131668556</v>
      </c>
      <c r="O14" s="48">
        <v>73.063809059912316</v>
      </c>
    </row>
    <row r="15" spans="1:16" ht="20.100000000000001" customHeight="1">
      <c r="B15" s="1098"/>
      <c r="C15" s="506" t="s">
        <v>663</v>
      </c>
      <c r="D15" s="555">
        <v>334</v>
      </c>
      <c r="E15" s="556">
        <v>272</v>
      </c>
      <c r="F15" s="557">
        <v>16</v>
      </c>
      <c r="G15" s="557">
        <v>30</v>
      </c>
      <c r="H15" s="557">
        <v>54</v>
      </c>
      <c r="I15" s="558">
        <v>172</v>
      </c>
      <c r="J15" s="230">
        <v>6.9742433259205896</v>
      </c>
      <c r="K15" s="94">
        <v>28.698037560666808</v>
      </c>
      <c r="L15" s="50">
        <v>6.5897858319604614</v>
      </c>
      <c r="M15" s="50">
        <v>12.565445026178011</v>
      </c>
      <c r="N15" s="94">
        <v>22.847471969536706</v>
      </c>
      <c r="O15" s="48">
        <v>74.815137016093956</v>
      </c>
    </row>
    <row r="16" spans="1:16" ht="20.100000000000001" customHeight="1">
      <c r="B16" s="1099"/>
      <c r="C16" s="510" t="s">
        <v>664</v>
      </c>
      <c r="D16" s="566">
        <v>376</v>
      </c>
      <c r="E16" s="567">
        <v>335</v>
      </c>
      <c r="F16" s="568">
        <v>16</v>
      </c>
      <c r="G16" s="568">
        <v>29</v>
      </c>
      <c r="H16" s="568">
        <v>69</v>
      </c>
      <c r="I16" s="569">
        <v>221</v>
      </c>
      <c r="J16" s="233">
        <v>7.9404466501240698</v>
      </c>
      <c r="K16" s="92">
        <v>33.960160170307667</v>
      </c>
      <c r="L16" s="56">
        <v>6.552006552006552</v>
      </c>
      <c r="M16" s="56">
        <v>11.839150847111656</v>
      </c>
      <c r="N16" s="92">
        <v>28.169014084507044</v>
      </c>
      <c r="O16" s="54">
        <v>87.57677828412919</v>
      </c>
    </row>
    <row r="17" spans="2:15" ht="14.25">
      <c r="B17" s="65" t="s">
        <v>666</v>
      </c>
      <c r="C17" s="33"/>
      <c r="D17" s="33"/>
      <c r="E17" s="66"/>
      <c r="F17" s="66"/>
      <c r="G17" s="66"/>
    </row>
    <row r="18" spans="2:15" ht="14.25">
      <c r="B18" s="65" t="s">
        <v>1313</v>
      </c>
      <c r="C18" s="33"/>
      <c r="D18" s="33"/>
      <c r="E18" s="563"/>
      <c r="F18" s="33"/>
      <c r="G18" s="33"/>
    </row>
    <row r="20" spans="2:15">
      <c r="D20" s="564"/>
      <c r="E20" s="936"/>
      <c r="F20" s="564"/>
      <c r="G20" s="564"/>
      <c r="H20" s="564"/>
      <c r="I20" s="564"/>
      <c r="J20" s="155"/>
      <c r="K20" s="155"/>
      <c r="L20" s="155"/>
      <c r="M20" s="155"/>
      <c r="N20" s="155"/>
      <c r="O20" s="155"/>
    </row>
    <row r="21" spans="2:15">
      <c r="D21" s="564"/>
      <c r="E21" s="936"/>
      <c r="F21" s="564"/>
      <c r="G21" s="564"/>
      <c r="H21" s="564"/>
      <c r="I21" s="564"/>
      <c r="J21" s="155"/>
      <c r="K21" s="155"/>
      <c r="L21" s="155"/>
      <c r="M21" s="155"/>
      <c r="N21" s="155"/>
      <c r="O21" s="155"/>
    </row>
    <row r="22" spans="2:15">
      <c r="D22" s="564"/>
      <c r="E22" s="936"/>
      <c r="F22" s="564"/>
      <c r="G22" s="564"/>
      <c r="H22" s="564"/>
      <c r="I22" s="564"/>
      <c r="J22" s="155"/>
      <c r="K22" s="155"/>
      <c r="L22" s="155"/>
      <c r="M22" s="155"/>
      <c r="N22" s="155"/>
      <c r="O22" s="155"/>
    </row>
    <row r="23" spans="2:15">
      <c r="D23" s="564"/>
      <c r="E23" s="936"/>
      <c r="F23" s="564"/>
      <c r="G23" s="564"/>
      <c r="H23" s="564"/>
      <c r="I23" s="564"/>
      <c r="J23" s="155"/>
      <c r="K23" s="155"/>
      <c r="L23" s="155"/>
      <c r="M23" s="155"/>
      <c r="N23" s="155"/>
      <c r="O23" s="155"/>
    </row>
    <row r="24" spans="2:15">
      <c r="D24" s="564"/>
      <c r="E24" s="936"/>
      <c r="F24" s="564"/>
      <c r="G24" s="564"/>
      <c r="H24" s="564"/>
      <c r="I24" s="564"/>
      <c r="J24" s="937"/>
      <c r="K24" s="155"/>
      <c r="L24" s="155"/>
      <c r="M24" s="155"/>
      <c r="N24" s="155"/>
      <c r="O24" s="155"/>
    </row>
    <row r="25" spans="2:15">
      <c r="D25" s="564"/>
      <c r="E25" s="936"/>
      <c r="F25" s="564"/>
      <c r="G25" s="564"/>
      <c r="H25" s="564"/>
      <c r="I25" s="564"/>
      <c r="J25" s="937"/>
      <c r="K25" s="155"/>
      <c r="L25" s="155"/>
      <c r="M25" s="155"/>
      <c r="N25" s="155"/>
      <c r="O25" s="155"/>
    </row>
    <row r="26" spans="2:15">
      <c r="D26" s="564"/>
      <c r="E26" s="936"/>
      <c r="F26" s="564"/>
      <c r="G26" s="564"/>
      <c r="H26" s="564"/>
      <c r="I26" s="564"/>
      <c r="J26" s="937"/>
      <c r="K26" s="155"/>
      <c r="L26" s="155"/>
      <c r="M26" s="155"/>
      <c r="N26" s="155"/>
      <c r="O26" s="155"/>
    </row>
    <row r="27" spans="2:15">
      <c r="D27" s="564"/>
      <c r="E27" s="936"/>
      <c r="F27" s="564"/>
      <c r="G27" s="564"/>
      <c r="H27" s="564"/>
      <c r="I27" s="564"/>
      <c r="J27" s="937"/>
      <c r="K27" s="155"/>
      <c r="L27" s="155"/>
      <c r="M27" s="155"/>
      <c r="N27" s="155"/>
      <c r="O27" s="155"/>
    </row>
    <row r="28" spans="2:15">
      <c r="D28" s="564"/>
      <c r="E28" s="936"/>
      <c r="F28" s="564"/>
      <c r="G28" s="564"/>
      <c r="H28" s="564"/>
      <c r="I28" s="564"/>
      <c r="J28" s="937"/>
      <c r="K28" s="155"/>
      <c r="L28" s="155"/>
      <c r="M28" s="155"/>
      <c r="N28" s="155"/>
      <c r="O28" s="155"/>
    </row>
    <row r="29" spans="2:15">
      <c r="D29" s="564"/>
      <c r="E29" s="936"/>
      <c r="F29" s="564"/>
      <c r="G29" s="564"/>
      <c r="H29" s="564"/>
      <c r="I29" s="564"/>
      <c r="J29" s="937"/>
      <c r="K29" s="155"/>
      <c r="L29" s="155"/>
      <c r="M29" s="155"/>
      <c r="N29" s="155"/>
      <c r="O29" s="155"/>
    </row>
  </sheetData>
  <mergeCells count="9">
    <mergeCell ref="K5:K6"/>
    <mergeCell ref="D4:I4"/>
    <mergeCell ref="J4:O4"/>
    <mergeCell ref="B7:B11"/>
    <mergeCell ref="B12:B16"/>
    <mergeCell ref="B4:C6"/>
    <mergeCell ref="D5:D6"/>
    <mergeCell ref="E5:E6"/>
    <mergeCell ref="J5:J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AA17"/>
  <sheetViews>
    <sheetView showZeros="0" zoomScaleNormal="100" zoomScaleSheetLayoutView="80" workbookViewId="0">
      <selection activeCell="B3" sqref="B3"/>
    </sheetView>
  </sheetViews>
  <sheetFormatPr defaultColWidth="8.75" defaultRowHeight="16.5"/>
  <cols>
    <col min="1" max="1" width="2" style="283" customWidth="1"/>
    <col min="2" max="2" width="3.625" style="283" customWidth="1"/>
    <col min="3" max="3" width="7.625" style="283" customWidth="1"/>
    <col min="4" max="4" width="12.625" style="283" customWidth="1"/>
    <col min="5" max="5" width="10.625" style="283" customWidth="1"/>
    <col min="6" max="16" width="8.875" style="283" customWidth="1"/>
    <col min="17" max="17" width="10" style="283" customWidth="1"/>
    <col min="18" max="27" width="8.875" style="283" customWidth="1"/>
    <col min="28" max="16384" width="8.75" style="283"/>
  </cols>
  <sheetData>
    <row r="1" spans="1:27" s="29" customFormat="1" ht="14.1" customHeight="1">
      <c r="A1" s="27"/>
      <c r="B1" s="28" t="s">
        <v>88</v>
      </c>
      <c r="C1" s="197"/>
    </row>
    <row r="2" spans="1:27" s="29" customFormat="1" ht="20.100000000000001" customHeight="1">
      <c r="A2" s="27"/>
      <c r="B2" s="30" t="s">
        <v>65</v>
      </c>
      <c r="C2" s="197"/>
      <c r="E2" s="115"/>
      <c r="G2" s="115"/>
    </row>
    <row r="3" spans="1:27" s="33" customFormat="1" ht="20.100000000000001" customHeight="1">
      <c r="A3" s="32"/>
      <c r="B3" s="32"/>
      <c r="C3" s="1090"/>
      <c r="D3" s="1090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1" t="s">
        <v>667</v>
      </c>
    </row>
    <row r="4" spans="1:27" s="33" customFormat="1" ht="20.100000000000001" customHeight="1">
      <c r="A4" s="32"/>
      <c r="B4" s="1141"/>
      <c r="C4" s="1141"/>
      <c r="D4" s="1128"/>
      <c r="E4" s="1077" t="s">
        <v>133</v>
      </c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1074"/>
      <c r="U4" s="1074"/>
      <c r="V4" s="1074"/>
      <c r="W4" s="1074"/>
      <c r="X4" s="1074"/>
      <c r="Y4" s="1074"/>
      <c r="Z4" s="1074"/>
      <c r="AA4" s="1074"/>
    </row>
    <row r="5" spans="1:27" s="33" customFormat="1" ht="30" customHeight="1">
      <c r="A5" s="32"/>
      <c r="B5" s="1142"/>
      <c r="C5" s="1142"/>
      <c r="D5" s="1129"/>
      <c r="E5" s="1079"/>
      <c r="F5" s="1144" t="s">
        <v>668</v>
      </c>
      <c r="G5" s="1145"/>
      <c r="H5" s="1111" t="s">
        <v>669</v>
      </c>
      <c r="I5" s="1071"/>
      <c r="J5" s="1071"/>
      <c r="K5" s="1112"/>
      <c r="L5" s="1111" t="s">
        <v>670</v>
      </c>
      <c r="M5" s="1112"/>
      <c r="N5" s="1111" t="s">
        <v>671</v>
      </c>
      <c r="O5" s="1112"/>
      <c r="P5" s="1111" t="s">
        <v>672</v>
      </c>
      <c r="Q5" s="1071"/>
      <c r="R5" s="1071"/>
      <c r="S5" s="1071"/>
      <c r="T5" s="1111" t="s">
        <v>673</v>
      </c>
      <c r="U5" s="1071"/>
      <c r="V5" s="1112"/>
      <c r="W5" s="1111" t="s">
        <v>674</v>
      </c>
      <c r="X5" s="1112"/>
      <c r="Y5" s="1111" t="s">
        <v>675</v>
      </c>
      <c r="Z5" s="1071"/>
      <c r="AA5" s="1071"/>
    </row>
    <row r="6" spans="1:27" s="33" customFormat="1" ht="34.9" customHeight="1">
      <c r="A6" s="32"/>
      <c r="B6" s="1143"/>
      <c r="C6" s="1143"/>
      <c r="D6" s="1130"/>
      <c r="E6" s="1079"/>
      <c r="F6" s="571"/>
      <c r="G6" s="36" t="s">
        <v>676</v>
      </c>
      <c r="H6" s="572"/>
      <c r="I6" s="38" t="s">
        <v>677</v>
      </c>
      <c r="J6" s="38" t="s">
        <v>678</v>
      </c>
      <c r="K6" s="38" t="s">
        <v>679</v>
      </c>
      <c r="L6" s="572"/>
      <c r="M6" s="38" t="s">
        <v>680</v>
      </c>
      <c r="N6" s="572"/>
      <c r="O6" s="38" t="s">
        <v>681</v>
      </c>
      <c r="P6" s="572"/>
      <c r="Q6" s="38" t="s">
        <v>682</v>
      </c>
      <c r="R6" s="38" t="s">
        <v>683</v>
      </c>
      <c r="S6" s="38" t="s">
        <v>684</v>
      </c>
      <c r="T6" s="572"/>
      <c r="U6" s="38" t="s">
        <v>685</v>
      </c>
      <c r="V6" s="38" t="s">
        <v>686</v>
      </c>
      <c r="W6" s="572"/>
      <c r="X6" s="38" t="s">
        <v>687</v>
      </c>
      <c r="Y6" s="572"/>
      <c r="Z6" s="38" t="s">
        <v>688</v>
      </c>
      <c r="AA6" s="36" t="s">
        <v>689</v>
      </c>
    </row>
    <row r="7" spans="1:27" s="33" customFormat="1" ht="20.100000000000001" customHeight="1">
      <c r="A7" s="32"/>
      <c r="B7" s="1107" t="s">
        <v>110</v>
      </c>
      <c r="C7" s="1107"/>
      <c r="D7" s="1103"/>
      <c r="E7" s="573">
        <v>847.84734519121503</v>
      </c>
      <c r="F7" s="573">
        <v>15.857493987366864</v>
      </c>
      <c r="G7" s="574">
        <v>2.1143325316489152</v>
      </c>
      <c r="H7" s="213">
        <v>197.69009170917357</v>
      </c>
      <c r="I7" s="213">
        <v>13.743161455717949</v>
      </c>
      <c r="J7" s="213">
        <v>20.086159050664694</v>
      </c>
      <c r="K7" s="213">
        <v>53.915479557047334</v>
      </c>
      <c r="L7" s="213">
        <v>38.057985569680476</v>
      </c>
      <c r="M7" s="213">
        <v>35.943653038031556</v>
      </c>
      <c r="N7" s="213">
        <v>28.543489177260355</v>
      </c>
      <c r="O7" s="213">
        <v>11.628828924069033</v>
      </c>
      <c r="P7" s="213">
        <v>177.60393265850888</v>
      </c>
      <c r="Q7" s="213">
        <v>20.086159050664694</v>
      </c>
      <c r="R7" s="213">
        <v>84.573301265956601</v>
      </c>
      <c r="S7" s="213">
        <v>64.487142215291911</v>
      </c>
      <c r="T7" s="213">
        <v>108.88812537991912</v>
      </c>
      <c r="U7" s="213">
        <v>58.144144620345159</v>
      </c>
      <c r="V7" s="213">
        <v>28.543489177260355</v>
      </c>
      <c r="W7" s="213">
        <v>46.515315696276133</v>
      </c>
      <c r="X7" s="213">
        <v>25.371990379786979</v>
      </c>
      <c r="Y7" s="213">
        <v>74.001638607712025</v>
      </c>
      <c r="Z7" s="213">
        <v>9.5144963924201189</v>
      </c>
      <c r="AA7" s="574">
        <v>37.000819303856012</v>
      </c>
    </row>
    <row r="8" spans="1:27" s="33" customFormat="1" ht="20.100000000000001" customHeight="1">
      <c r="A8" s="32"/>
      <c r="B8" s="1107" t="s">
        <v>122</v>
      </c>
      <c r="C8" s="1107"/>
      <c r="D8" s="1103"/>
      <c r="E8" s="230">
        <v>3653.3484068663911</v>
      </c>
      <c r="F8" s="230">
        <v>71.40094606253534</v>
      </c>
      <c r="G8" s="108">
        <v>11.900157677089222</v>
      </c>
      <c r="H8" s="108">
        <v>797.31056436497784</v>
      </c>
      <c r="I8" s="108">
        <v>59.5007883854461</v>
      </c>
      <c r="J8" s="108">
        <v>53.550709546901494</v>
      </c>
      <c r="K8" s="108">
        <v>243.95323238032904</v>
      </c>
      <c r="L8" s="108">
        <v>166.6022074792491</v>
      </c>
      <c r="M8" s="108">
        <v>166.6022074792491</v>
      </c>
      <c r="N8" s="108">
        <v>148.75197096361526</v>
      </c>
      <c r="O8" s="108">
        <v>59.5007883854461</v>
      </c>
      <c r="P8" s="108">
        <v>880.61166810460247</v>
      </c>
      <c r="Q8" s="108">
        <v>113.0514979323476</v>
      </c>
      <c r="R8" s="108">
        <v>410.55543985957814</v>
      </c>
      <c r="S8" s="108">
        <v>315.3541784428644</v>
      </c>
      <c r="T8" s="108">
        <v>571.20756850028272</v>
      </c>
      <c r="U8" s="108">
        <v>297.50394192723053</v>
      </c>
      <c r="V8" s="108">
        <v>148.75197096361526</v>
      </c>
      <c r="W8" s="108">
        <v>160.65212864070449</v>
      </c>
      <c r="X8" s="108">
        <v>59.5007883854461</v>
      </c>
      <c r="Y8" s="108">
        <v>27.486322911435899</v>
      </c>
      <c r="Z8" s="108">
        <v>3.1714987974733724</v>
      </c>
      <c r="AA8" s="48">
        <v>7.4001638607712028</v>
      </c>
    </row>
    <row r="9" spans="1:27" s="33" customFormat="1" ht="20.100000000000001" customHeight="1">
      <c r="A9" s="32"/>
      <c r="B9" s="1097" t="s">
        <v>111</v>
      </c>
      <c r="C9" s="1106" t="s">
        <v>112</v>
      </c>
      <c r="D9" s="1101"/>
      <c r="E9" s="575">
        <v>4019.0146931719969</v>
      </c>
      <c r="F9" s="575">
        <v>57.620282339383458</v>
      </c>
      <c r="G9" s="100" t="s">
        <v>381</v>
      </c>
      <c r="H9" s="100">
        <v>1080.3802938634399</v>
      </c>
      <c r="I9" s="100">
        <v>57.620282339383458</v>
      </c>
      <c r="J9" s="100">
        <v>57.620282339383458</v>
      </c>
      <c r="K9" s="100">
        <v>417.7470469605301</v>
      </c>
      <c r="L9" s="100">
        <v>187.26591760299627</v>
      </c>
      <c r="M9" s="100">
        <v>187.26591760299627</v>
      </c>
      <c r="N9" s="100">
        <v>100.83549409392106</v>
      </c>
      <c r="O9" s="100">
        <v>43.215211754537599</v>
      </c>
      <c r="P9" s="100">
        <v>864.30423509075206</v>
      </c>
      <c r="Q9" s="100">
        <v>57.620282339383458</v>
      </c>
      <c r="R9" s="100">
        <v>432.15211754537603</v>
      </c>
      <c r="S9" s="100">
        <v>302.50648228176317</v>
      </c>
      <c r="T9" s="100">
        <v>821.08902333621438</v>
      </c>
      <c r="U9" s="100">
        <v>360.12676462114661</v>
      </c>
      <c r="V9" s="100">
        <v>273.69634111207148</v>
      </c>
      <c r="W9" s="100">
        <v>144.05070584845865</v>
      </c>
      <c r="X9" s="100">
        <v>57.620282339383458</v>
      </c>
      <c r="Y9" s="100">
        <v>12.68599518989349</v>
      </c>
      <c r="Z9" s="100">
        <v>1.0571662658244576</v>
      </c>
      <c r="AA9" s="74">
        <v>5.2858313291222876</v>
      </c>
    </row>
    <row r="10" spans="1:27" s="33" customFormat="1" ht="20.100000000000001" customHeight="1">
      <c r="A10" s="32"/>
      <c r="B10" s="1131"/>
      <c r="C10" s="1139" t="s">
        <v>113</v>
      </c>
      <c r="D10" s="1140"/>
      <c r="E10" s="344">
        <v>3396.0160170307668</v>
      </c>
      <c r="F10" s="344">
        <v>81.098889958943687</v>
      </c>
      <c r="G10" s="104">
        <v>20.274722489735922</v>
      </c>
      <c r="H10" s="104">
        <v>598.10431344720973</v>
      </c>
      <c r="I10" s="104">
        <v>60.824167469207765</v>
      </c>
      <c r="J10" s="104">
        <v>50.686806224339797</v>
      </c>
      <c r="K10" s="104">
        <v>121.64833493841553</v>
      </c>
      <c r="L10" s="104">
        <v>152.0604186730194</v>
      </c>
      <c r="M10" s="104">
        <v>152.0604186730194</v>
      </c>
      <c r="N10" s="104">
        <v>182.4725024076233</v>
      </c>
      <c r="O10" s="104">
        <v>70.961528714075726</v>
      </c>
      <c r="P10" s="104">
        <v>892.08778954838056</v>
      </c>
      <c r="Q10" s="104">
        <v>152.0604186730194</v>
      </c>
      <c r="R10" s="104">
        <v>395.35708854985046</v>
      </c>
      <c r="S10" s="104">
        <v>324.39555983577475</v>
      </c>
      <c r="T10" s="104">
        <v>395.35708854985046</v>
      </c>
      <c r="U10" s="104">
        <v>253.43403112169901</v>
      </c>
      <c r="V10" s="104">
        <v>60.824167469207765</v>
      </c>
      <c r="W10" s="104">
        <v>172.33514116275535</v>
      </c>
      <c r="X10" s="104">
        <v>60.824167469207765</v>
      </c>
      <c r="Y10" s="104">
        <v>14.800327721542406</v>
      </c>
      <c r="Z10" s="104">
        <v>2.1143325316489152</v>
      </c>
      <c r="AA10" s="79">
        <v>2.1143325316489152</v>
      </c>
    </row>
    <row r="11" spans="1:27" s="33" customFormat="1" ht="20.100000000000001" customHeight="1">
      <c r="A11" s="32"/>
      <c r="B11" s="1097" t="s">
        <v>114</v>
      </c>
      <c r="C11" s="1106" t="s">
        <v>127</v>
      </c>
      <c r="D11" s="1101"/>
      <c r="E11" s="575">
        <v>968.73623954205186</v>
      </c>
      <c r="F11" s="575" t="s">
        <v>381</v>
      </c>
      <c r="G11" s="100" t="s">
        <v>381</v>
      </c>
      <c r="H11" s="100">
        <v>242.18405988551297</v>
      </c>
      <c r="I11" s="100">
        <v>22.016732716864816</v>
      </c>
      <c r="J11" s="100">
        <v>22.016732716864816</v>
      </c>
      <c r="K11" s="100">
        <v>66.050198150594454</v>
      </c>
      <c r="L11" s="100">
        <v>88.066930867459263</v>
      </c>
      <c r="M11" s="100">
        <v>88.066930867459263</v>
      </c>
      <c r="N11" s="100">
        <v>66.050198150594454</v>
      </c>
      <c r="O11" s="100" t="s">
        <v>381</v>
      </c>
      <c r="P11" s="100">
        <v>308.23425803610746</v>
      </c>
      <c r="Q11" s="100">
        <v>44.033465433729631</v>
      </c>
      <c r="R11" s="100">
        <v>220.16732716864817</v>
      </c>
      <c r="S11" s="100">
        <v>22.016732716864816</v>
      </c>
      <c r="T11" s="100">
        <v>66.050198150594454</v>
      </c>
      <c r="U11" s="100">
        <v>44.033465433729631</v>
      </c>
      <c r="V11" s="100" t="s">
        <v>381</v>
      </c>
      <c r="W11" s="100">
        <v>88.066930867459263</v>
      </c>
      <c r="X11" s="100">
        <v>44.033465433729631</v>
      </c>
      <c r="Y11" s="100">
        <v>2.1143325316489152</v>
      </c>
      <c r="Z11" s="100" t="s">
        <v>381</v>
      </c>
      <c r="AA11" s="74">
        <v>1.0571662658244576</v>
      </c>
    </row>
    <row r="12" spans="1:27" s="33" customFormat="1" ht="18.75" customHeight="1">
      <c r="A12" s="32"/>
      <c r="B12" s="1098"/>
      <c r="C12" s="1107" t="s">
        <v>128</v>
      </c>
      <c r="D12" s="1103"/>
      <c r="E12" s="230">
        <v>1478.6996831357822</v>
      </c>
      <c r="F12" s="230">
        <v>23.471423541837812</v>
      </c>
      <c r="G12" s="108">
        <v>23.471423541837812</v>
      </c>
      <c r="H12" s="108">
        <v>563.31416500410751</v>
      </c>
      <c r="I12" s="108">
        <v>46.942847083675623</v>
      </c>
      <c r="J12" s="108">
        <v>23.471423541837812</v>
      </c>
      <c r="K12" s="108">
        <v>234.71423541837814</v>
      </c>
      <c r="L12" s="108">
        <v>70.414270625513439</v>
      </c>
      <c r="M12" s="108">
        <v>70.414270625513439</v>
      </c>
      <c r="N12" s="108">
        <v>23.471423541837812</v>
      </c>
      <c r="O12" s="108">
        <v>23.471423541837812</v>
      </c>
      <c r="P12" s="108">
        <v>258.1856589602159</v>
      </c>
      <c r="Q12" s="108" t="s">
        <v>381</v>
      </c>
      <c r="R12" s="108">
        <v>140.82854125102688</v>
      </c>
      <c r="S12" s="108">
        <v>93.885694167351247</v>
      </c>
      <c r="T12" s="108">
        <v>140.82854125102688</v>
      </c>
      <c r="U12" s="108">
        <v>70.414270625513439</v>
      </c>
      <c r="V12" s="108">
        <v>23.471423541837812</v>
      </c>
      <c r="W12" s="108">
        <v>46.942847083675623</v>
      </c>
      <c r="X12" s="108">
        <v>23.471423541837812</v>
      </c>
      <c r="Y12" s="108">
        <v>5.2858313291222876</v>
      </c>
      <c r="Z12" s="108">
        <v>2.1143325316489152</v>
      </c>
      <c r="AA12" s="48">
        <v>1.0571662658244576</v>
      </c>
    </row>
    <row r="13" spans="1:27" s="33" customFormat="1" ht="20.100000000000001" customHeight="1">
      <c r="A13" s="32"/>
      <c r="B13" s="1098"/>
      <c r="C13" s="1107" t="s">
        <v>129</v>
      </c>
      <c r="D13" s="1103"/>
      <c r="E13" s="230">
        <v>3303.5605040988617</v>
      </c>
      <c r="F13" s="230">
        <v>146.82491129328275</v>
      </c>
      <c r="G13" s="108" t="s">
        <v>381</v>
      </c>
      <c r="H13" s="108">
        <v>978.83274195521847</v>
      </c>
      <c r="I13" s="108">
        <v>48.941637097760918</v>
      </c>
      <c r="J13" s="108">
        <v>48.941637097760918</v>
      </c>
      <c r="K13" s="108">
        <v>293.64982258656551</v>
      </c>
      <c r="L13" s="108">
        <v>195.76654839104367</v>
      </c>
      <c r="M13" s="108">
        <v>195.76654839104367</v>
      </c>
      <c r="N13" s="108">
        <v>122.35409274440231</v>
      </c>
      <c r="O13" s="108">
        <v>48.941637097760918</v>
      </c>
      <c r="P13" s="108">
        <v>807.5370121130552</v>
      </c>
      <c r="Q13" s="108">
        <v>24.470818548880459</v>
      </c>
      <c r="R13" s="108">
        <v>367.06227823320688</v>
      </c>
      <c r="S13" s="108">
        <v>367.06227823320688</v>
      </c>
      <c r="T13" s="108">
        <v>416.0039153309678</v>
      </c>
      <c r="U13" s="108">
        <v>171.29572984216321</v>
      </c>
      <c r="V13" s="108">
        <v>97.883274195521835</v>
      </c>
      <c r="W13" s="108">
        <v>171.29572984216321</v>
      </c>
      <c r="X13" s="108">
        <v>73.412455646641376</v>
      </c>
      <c r="Y13" s="108">
        <v>5.2858313291222876</v>
      </c>
      <c r="Z13" s="108" t="s">
        <v>381</v>
      </c>
      <c r="AA13" s="48">
        <v>1.0571662658244576</v>
      </c>
    </row>
    <row r="14" spans="1:27" s="33" customFormat="1" ht="20.100000000000001" customHeight="1">
      <c r="A14" s="32"/>
      <c r="B14" s="1099"/>
      <c r="C14" s="1108" t="s">
        <v>130</v>
      </c>
      <c r="D14" s="1109"/>
      <c r="E14" s="233">
        <v>9495.8519463943849</v>
      </c>
      <c r="F14" s="233">
        <v>127.63241863433313</v>
      </c>
      <c r="G14" s="111">
        <v>25.526483726866623</v>
      </c>
      <c r="H14" s="111">
        <v>1506.0625398851309</v>
      </c>
      <c r="I14" s="111">
        <v>127.63241863433313</v>
      </c>
      <c r="J14" s="111">
        <v>127.63241863433313</v>
      </c>
      <c r="K14" s="111">
        <v>408.42373962986596</v>
      </c>
      <c r="L14" s="111">
        <v>331.84428844926612</v>
      </c>
      <c r="M14" s="111">
        <v>331.84428844926612</v>
      </c>
      <c r="N14" s="111">
        <v>408.42373962986596</v>
      </c>
      <c r="O14" s="111">
        <v>178.68538608806637</v>
      </c>
      <c r="P14" s="111">
        <v>2297.383535417996</v>
      </c>
      <c r="Q14" s="111">
        <v>408.42373962986596</v>
      </c>
      <c r="R14" s="111">
        <v>970.00638162093173</v>
      </c>
      <c r="S14" s="111">
        <v>842.37396298659849</v>
      </c>
      <c r="T14" s="111">
        <v>1786.8538608806637</v>
      </c>
      <c r="U14" s="111">
        <v>970.00638162093173</v>
      </c>
      <c r="V14" s="111">
        <v>510.52967453733254</v>
      </c>
      <c r="W14" s="111">
        <v>357.37077217613273</v>
      </c>
      <c r="X14" s="111">
        <v>102.10593490746649</v>
      </c>
      <c r="Y14" s="111">
        <v>14.800327721542406</v>
      </c>
      <c r="Z14" s="111">
        <v>1.0571662658244576</v>
      </c>
      <c r="AA14" s="54">
        <v>4.2286650632978304</v>
      </c>
    </row>
    <row r="15" spans="1:27" s="33" customFormat="1" ht="15" customHeight="1">
      <c r="A15" s="32"/>
      <c r="B15" s="65" t="s">
        <v>690</v>
      </c>
      <c r="D15" s="65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</row>
    <row r="16" spans="1:27" ht="15" customHeight="1">
      <c r="B16" s="65" t="s">
        <v>1314</v>
      </c>
    </row>
    <row r="17" spans="2:24" ht="30.75" customHeight="1">
      <c r="B17" s="1138" t="s">
        <v>1315</v>
      </c>
      <c r="C17" s="1138"/>
      <c r="D17" s="1138"/>
      <c r="E17" s="1138"/>
      <c r="F17" s="1138"/>
      <c r="G17" s="1138"/>
      <c r="H17" s="1138"/>
      <c r="I17" s="1138"/>
      <c r="J17" s="1138"/>
      <c r="K17" s="1138"/>
      <c r="L17" s="1138"/>
      <c r="M17" s="1138"/>
      <c r="N17" s="1138"/>
      <c r="O17" s="1138"/>
      <c r="P17" s="1138"/>
      <c r="Q17" s="1138"/>
      <c r="R17" s="1138"/>
      <c r="S17" s="1138"/>
      <c r="T17" s="1138"/>
      <c r="U17" s="1138"/>
      <c r="V17" s="1138"/>
      <c r="W17" s="1138"/>
      <c r="X17" s="1138"/>
    </row>
  </sheetData>
  <mergeCells count="23">
    <mergeCell ref="C3:D3"/>
    <mergeCell ref="B4:D6"/>
    <mergeCell ref="E4:E6"/>
    <mergeCell ref="F4:AA4"/>
    <mergeCell ref="F5:G5"/>
    <mergeCell ref="H5:K5"/>
    <mergeCell ref="L5:M5"/>
    <mergeCell ref="N5:O5"/>
    <mergeCell ref="P5:S5"/>
    <mergeCell ref="T5:V5"/>
    <mergeCell ref="B17:X17"/>
    <mergeCell ref="W5:X5"/>
    <mergeCell ref="Y5:AA5"/>
    <mergeCell ref="B7:D7"/>
    <mergeCell ref="B8:D8"/>
    <mergeCell ref="B9:B10"/>
    <mergeCell ref="C9:D9"/>
    <mergeCell ref="C10:D10"/>
    <mergeCell ref="B11:B14"/>
    <mergeCell ref="C11:D11"/>
    <mergeCell ref="C12:D12"/>
    <mergeCell ref="C13:D13"/>
    <mergeCell ref="C14:D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57" orientation="landscape" horizontalDpi="4294967295" r:id="rId1"/>
  <colBreaks count="1" manualBreakCount="1">
    <brk id="15" max="1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P28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687" customWidth="1"/>
    <col min="2" max="2" width="3.625" style="687" customWidth="1"/>
    <col min="3" max="3" width="7.625" style="687" customWidth="1"/>
    <col min="4" max="4" width="12.625" style="687" customWidth="1"/>
    <col min="5" max="6" width="10.625" style="687" customWidth="1"/>
    <col min="7" max="7" width="8.625" style="687" customWidth="1"/>
    <col min="8" max="8" width="10.625" style="687" customWidth="1"/>
    <col min="9" max="9" width="8.625" style="687" customWidth="1"/>
    <col min="10" max="10" width="10.625" style="687" customWidth="1"/>
    <col min="11" max="11" width="8.625" style="687" customWidth="1"/>
    <col min="12" max="16384" width="9" style="687"/>
  </cols>
  <sheetData>
    <row r="1" spans="1:16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</row>
    <row r="2" spans="1:16" ht="20.100000000000001" customHeight="1">
      <c r="A2" s="189"/>
      <c r="B2" s="30" t="s">
        <v>13</v>
      </c>
      <c r="D2" s="1"/>
      <c r="E2" s="1"/>
      <c r="F2" s="862"/>
      <c r="G2" s="1"/>
      <c r="H2" s="1"/>
      <c r="I2" s="1"/>
      <c r="J2" s="1"/>
      <c r="K2" s="1"/>
    </row>
    <row r="3" spans="1:16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1" t="s">
        <v>1177</v>
      </c>
    </row>
    <row r="4" spans="1:16" s="33" customFormat="1" ht="20.100000000000001" customHeight="1">
      <c r="A4" s="32"/>
      <c r="B4" s="1074"/>
      <c r="C4" s="1074"/>
      <c r="D4" s="1120"/>
      <c r="E4" s="1075" t="s">
        <v>1178</v>
      </c>
      <c r="F4" s="1110"/>
      <c r="G4" s="1110"/>
      <c r="H4" s="1110"/>
      <c r="I4" s="1110"/>
      <c r="J4" s="1110"/>
      <c r="K4" s="1110"/>
    </row>
    <row r="5" spans="1:16" s="33" customFormat="1" ht="20.100000000000001" customHeight="1">
      <c r="A5" s="32"/>
      <c r="B5" s="1074"/>
      <c r="C5" s="1074"/>
      <c r="D5" s="1120"/>
      <c r="E5" s="1076"/>
      <c r="F5" s="1075" t="s">
        <v>1179</v>
      </c>
      <c r="G5" s="1071"/>
      <c r="H5" s="1111" t="s">
        <v>1180</v>
      </c>
      <c r="I5" s="1112"/>
      <c r="J5" s="1111" t="s">
        <v>1181</v>
      </c>
      <c r="K5" s="1071"/>
    </row>
    <row r="6" spans="1:16" s="33" customFormat="1" ht="20.100000000000001" customHeight="1">
      <c r="A6" s="32"/>
      <c r="B6" s="1074"/>
      <c r="C6" s="1074"/>
      <c r="D6" s="1120"/>
      <c r="E6" s="1089"/>
      <c r="F6" s="537"/>
      <c r="G6" s="206" t="s">
        <v>97</v>
      </c>
      <c r="H6" s="607"/>
      <c r="I6" s="204" t="s">
        <v>97</v>
      </c>
      <c r="J6" s="541"/>
      <c r="K6" s="206" t="s">
        <v>284</v>
      </c>
    </row>
    <row r="7" spans="1:16" s="33" customFormat="1" ht="20.100000000000001" customHeight="1">
      <c r="A7" s="32"/>
      <c r="B7" s="1095" t="s">
        <v>110</v>
      </c>
      <c r="C7" s="1095"/>
      <c r="D7" s="1096"/>
      <c r="E7" s="162">
        <v>37226</v>
      </c>
      <c r="F7" s="162">
        <v>10869</v>
      </c>
      <c r="G7" s="574">
        <f>F7/$E7*100</f>
        <v>29.19733519583087</v>
      </c>
      <c r="H7" s="163">
        <v>11216</v>
      </c>
      <c r="I7" s="574">
        <f>H7/$E7*100</f>
        <v>30.129479396120988</v>
      </c>
      <c r="J7" s="43">
        <v>15141</v>
      </c>
      <c r="K7" s="574">
        <f>J7/$E7*100</f>
        <v>40.673185408048141</v>
      </c>
      <c r="N7" s="866"/>
      <c r="O7" s="866"/>
      <c r="P7" s="866"/>
    </row>
    <row r="8" spans="1:16" s="33" customFormat="1" ht="20.100000000000001" customHeight="1">
      <c r="A8" s="32"/>
      <c r="B8" s="1097" t="s">
        <v>111</v>
      </c>
      <c r="C8" s="1100" t="s">
        <v>112</v>
      </c>
      <c r="D8" s="1101"/>
      <c r="E8" s="218">
        <v>24633</v>
      </c>
      <c r="F8" s="218">
        <v>5380</v>
      </c>
      <c r="G8" s="48">
        <f t="shared" ref="G8:G16" si="0">F8/$E8*100</f>
        <v>21.840620306093452</v>
      </c>
      <c r="H8" s="220">
        <v>7438</v>
      </c>
      <c r="I8" s="48">
        <f t="shared" ref="I8:I16" si="1">H8/$E8*100</f>
        <v>30.195266512402064</v>
      </c>
      <c r="J8" s="75">
        <v>11815</v>
      </c>
      <c r="K8" s="48">
        <f t="shared" ref="K8:K16" si="2">J8/$E8*100</f>
        <v>47.964113181504487</v>
      </c>
    </row>
    <row r="9" spans="1:16" s="33" customFormat="1" ht="20.100000000000001" customHeight="1">
      <c r="A9" s="32"/>
      <c r="B9" s="1131"/>
      <c r="C9" s="1146" t="s">
        <v>113</v>
      </c>
      <c r="D9" s="1140"/>
      <c r="E9" s="167">
        <v>12593</v>
      </c>
      <c r="F9" s="167">
        <v>5489</v>
      </c>
      <c r="G9" s="79">
        <f t="shared" si="0"/>
        <v>43.587707456523468</v>
      </c>
      <c r="H9" s="168">
        <v>3778</v>
      </c>
      <c r="I9" s="79">
        <f t="shared" si="1"/>
        <v>30.000794091955846</v>
      </c>
      <c r="J9" s="49">
        <v>3326</v>
      </c>
      <c r="K9" s="79">
        <f t="shared" si="2"/>
        <v>26.411498451520686</v>
      </c>
    </row>
    <row r="10" spans="1:16" s="33" customFormat="1" ht="20.100000000000001" customHeight="1">
      <c r="A10" s="32"/>
      <c r="B10" s="1098" t="s">
        <v>114</v>
      </c>
      <c r="C10" s="1102" t="s">
        <v>115</v>
      </c>
      <c r="D10" s="1103"/>
      <c r="E10" s="218">
        <v>43</v>
      </c>
      <c r="F10" s="218">
        <v>33</v>
      </c>
      <c r="G10" s="48">
        <f t="shared" si="0"/>
        <v>76.744186046511629</v>
      </c>
      <c r="H10" s="220">
        <v>9</v>
      </c>
      <c r="I10" s="48">
        <f t="shared" si="1"/>
        <v>20.930232558139537</v>
      </c>
      <c r="J10" s="75" t="s">
        <v>550</v>
      </c>
      <c r="K10" s="48" t="s">
        <v>550</v>
      </c>
    </row>
    <row r="11" spans="1:16" s="33" customFormat="1" ht="20.100000000000001" customHeight="1">
      <c r="A11" s="32"/>
      <c r="B11" s="1098"/>
      <c r="C11" s="1102" t="s">
        <v>1182</v>
      </c>
      <c r="D11" s="1103"/>
      <c r="E11" s="167">
        <v>1774</v>
      </c>
      <c r="F11" s="167">
        <v>910</v>
      </c>
      <c r="G11" s="48">
        <f t="shared" si="0"/>
        <v>51.29650507328072</v>
      </c>
      <c r="H11" s="168">
        <v>455</v>
      </c>
      <c r="I11" s="48">
        <f t="shared" si="1"/>
        <v>25.64825253664036</v>
      </c>
      <c r="J11" s="49">
        <v>409</v>
      </c>
      <c r="K11" s="48">
        <f t="shared" si="2"/>
        <v>23.055242390078917</v>
      </c>
    </row>
    <row r="12" spans="1:16" s="33" customFormat="1" ht="20.100000000000001" customHeight="1">
      <c r="A12" s="32"/>
      <c r="B12" s="1098"/>
      <c r="C12" s="1102" t="s">
        <v>1183</v>
      </c>
      <c r="D12" s="1103"/>
      <c r="E12" s="167">
        <v>4899</v>
      </c>
      <c r="F12" s="167">
        <v>1203</v>
      </c>
      <c r="G12" s="48">
        <f t="shared" si="0"/>
        <v>24.556031843233313</v>
      </c>
      <c r="H12" s="168">
        <v>963</v>
      </c>
      <c r="I12" s="48">
        <f t="shared" si="1"/>
        <v>19.657072872014698</v>
      </c>
      <c r="J12" s="49">
        <v>2733</v>
      </c>
      <c r="K12" s="48">
        <f t="shared" si="2"/>
        <v>55.786895284751992</v>
      </c>
    </row>
    <row r="13" spans="1:16" s="33" customFormat="1" ht="20.100000000000001" customHeight="1">
      <c r="A13" s="32"/>
      <c r="B13" s="1098"/>
      <c r="C13" s="1102" t="s">
        <v>1184</v>
      </c>
      <c r="D13" s="1103"/>
      <c r="E13" s="167">
        <v>7958</v>
      </c>
      <c r="F13" s="167">
        <v>1592</v>
      </c>
      <c r="G13" s="48">
        <f t="shared" si="0"/>
        <v>20.005026388539836</v>
      </c>
      <c r="H13" s="168">
        <v>1688</v>
      </c>
      <c r="I13" s="48">
        <f t="shared" si="1"/>
        <v>21.211359638100024</v>
      </c>
      <c r="J13" s="49">
        <v>4678</v>
      </c>
      <c r="K13" s="48">
        <f t="shared" si="2"/>
        <v>58.78361397336014</v>
      </c>
      <c r="N13" s="866"/>
      <c r="O13" s="866"/>
      <c r="P13" s="866"/>
    </row>
    <row r="14" spans="1:16" s="33" customFormat="1" ht="20.100000000000001" customHeight="1">
      <c r="A14" s="32"/>
      <c r="B14" s="1098"/>
      <c r="C14" s="1102" t="s">
        <v>1185</v>
      </c>
      <c r="D14" s="1103"/>
      <c r="E14" s="167">
        <v>9161</v>
      </c>
      <c r="F14" s="167">
        <v>2257</v>
      </c>
      <c r="G14" s="48">
        <f t="shared" si="0"/>
        <v>24.637048357166247</v>
      </c>
      <c r="H14" s="168">
        <v>2689</v>
      </c>
      <c r="I14" s="48">
        <f t="shared" si="1"/>
        <v>29.352690754284467</v>
      </c>
      <c r="J14" s="49">
        <v>4215</v>
      </c>
      <c r="K14" s="48">
        <f t="shared" si="2"/>
        <v>46.01026088854929</v>
      </c>
      <c r="N14" s="866"/>
      <c r="O14" s="866"/>
      <c r="P14" s="866"/>
    </row>
    <row r="15" spans="1:16" s="33" customFormat="1" ht="20.100000000000001" customHeight="1">
      <c r="A15" s="32"/>
      <c r="B15" s="1098"/>
      <c r="C15" s="1102" t="s">
        <v>1186</v>
      </c>
      <c r="D15" s="1103"/>
      <c r="E15" s="167">
        <v>3948</v>
      </c>
      <c r="F15" s="167">
        <v>1252</v>
      </c>
      <c r="G15" s="48">
        <f t="shared" si="0"/>
        <v>31.712259371833838</v>
      </c>
      <c r="H15" s="168">
        <v>1492</v>
      </c>
      <c r="I15" s="48">
        <f t="shared" si="1"/>
        <v>37.791286727456942</v>
      </c>
      <c r="J15" s="49">
        <v>1204</v>
      </c>
      <c r="K15" s="48">
        <f t="shared" si="2"/>
        <v>30.49645390070922</v>
      </c>
      <c r="N15" s="866"/>
      <c r="O15" s="866"/>
      <c r="P15" s="866"/>
    </row>
    <row r="16" spans="1:16" s="33" customFormat="1" ht="20.100000000000001" customHeight="1">
      <c r="A16" s="32"/>
      <c r="B16" s="1099"/>
      <c r="C16" s="1104" t="s">
        <v>1187</v>
      </c>
      <c r="D16" s="1105"/>
      <c r="E16" s="404">
        <v>9443</v>
      </c>
      <c r="F16" s="404">
        <v>3622</v>
      </c>
      <c r="G16" s="86">
        <f t="shared" si="0"/>
        <v>38.356454516573123</v>
      </c>
      <c r="H16" s="405">
        <v>3920</v>
      </c>
      <c r="I16" s="86">
        <f t="shared" si="1"/>
        <v>41.512231282431436</v>
      </c>
      <c r="J16" s="87">
        <v>1901</v>
      </c>
      <c r="K16" s="86">
        <f t="shared" si="2"/>
        <v>20.131314200995444</v>
      </c>
      <c r="N16" s="866"/>
      <c r="O16" s="866"/>
      <c r="P16" s="866"/>
    </row>
    <row r="17" spans="1:11" s="33" customFormat="1" ht="7.5" customHeight="1">
      <c r="A17" s="32"/>
      <c r="B17" s="867"/>
      <c r="C17" s="530"/>
      <c r="D17" s="530"/>
      <c r="E17" s="93"/>
      <c r="F17" s="93"/>
      <c r="G17" s="94"/>
      <c r="H17" s="93"/>
      <c r="I17" s="94"/>
      <c r="J17" s="93"/>
      <c r="K17" s="94"/>
    </row>
    <row r="18" spans="1:11" s="33" customFormat="1" ht="20.100000000000001" customHeight="1">
      <c r="A18" s="460"/>
      <c r="B18" s="1122" t="s">
        <v>1188</v>
      </c>
      <c r="C18" s="1122"/>
      <c r="D18" s="1123"/>
      <c r="E18" s="215">
        <v>9443</v>
      </c>
      <c r="F18" s="215">
        <v>3622</v>
      </c>
      <c r="G18" s="213">
        <f t="shared" ref="G18:G24" si="3">F18/$E18*100</f>
        <v>38.356454516573123</v>
      </c>
      <c r="H18" s="212">
        <v>3920</v>
      </c>
      <c r="I18" s="213">
        <f t="shared" ref="I18:I24" si="4">H18/$E18*100</f>
        <v>41.512231282431436</v>
      </c>
      <c r="J18" s="771">
        <v>1901</v>
      </c>
      <c r="K18" s="574">
        <f t="shared" ref="K18:K24" si="5">J18/$E18*100</f>
        <v>20.131314200995444</v>
      </c>
    </row>
    <row r="19" spans="1:11" s="33" customFormat="1" ht="20.100000000000001" customHeight="1">
      <c r="A19" s="32"/>
      <c r="B19" s="1097" t="s">
        <v>111</v>
      </c>
      <c r="C19" s="1100" t="s">
        <v>112</v>
      </c>
      <c r="D19" s="1101"/>
      <c r="E19" s="218">
        <v>5441</v>
      </c>
      <c r="F19" s="218">
        <v>1106</v>
      </c>
      <c r="G19" s="50">
        <f t="shared" si="3"/>
        <v>20.327145745267412</v>
      </c>
      <c r="H19" s="220">
        <v>2892</v>
      </c>
      <c r="I19" s="50">
        <f t="shared" si="4"/>
        <v>53.151994118728176</v>
      </c>
      <c r="J19" s="219">
        <v>1443</v>
      </c>
      <c r="K19" s="48">
        <f t="shared" si="5"/>
        <v>26.520860136004409</v>
      </c>
    </row>
    <row r="20" spans="1:11" s="33" customFormat="1" ht="20.100000000000001" customHeight="1">
      <c r="A20" s="32"/>
      <c r="B20" s="1131"/>
      <c r="C20" s="1146" t="s">
        <v>113</v>
      </c>
      <c r="D20" s="1140"/>
      <c r="E20" s="382">
        <v>4002</v>
      </c>
      <c r="F20" s="382">
        <v>2516</v>
      </c>
      <c r="G20" s="50">
        <f t="shared" si="3"/>
        <v>62.868565717141436</v>
      </c>
      <c r="H20" s="403">
        <v>1028</v>
      </c>
      <c r="I20" s="50">
        <f t="shared" si="4"/>
        <v>25.687156421789105</v>
      </c>
      <c r="J20" s="385">
        <v>458</v>
      </c>
      <c r="K20" s="48">
        <f t="shared" si="5"/>
        <v>11.444277861069466</v>
      </c>
    </row>
    <row r="21" spans="1:11" s="33" customFormat="1" ht="20.100000000000001" customHeight="1">
      <c r="A21" s="32"/>
      <c r="B21" s="1098" t="s">
        <v>114</v>
      </c>
      <c r="C21" s="1107" t="s">
        <v>127</v>
      </c>
      <c r="D21" s="1103"/>
      <c r="E21" s="167">
        <v>2527</v>
      </c>
      <c r="F21" s="167">
        <v>897</v>
      </c>
      <c r="G21" s="76">
        <f t="shared" si="3"/>
        <v>35.496636327661257</v>
      </c>
      <c r="H21" s="168">
        <v>1034</v>
      </c>
      <c r="I21" s="76">
        <f t="shared" si="4"/>
        <v>40.918084685397702</v>
      </c>
      <c r="J21" s="93">
        <v>596</v>
      </c>
      <c r="K21" s="74">
        <f t="shared" si="5"/>
        <v>23.585278986941034</v>
      </c>
    </row>
    <row r="22" spans="1:11" s="33" customFormat="1" ht="20.100000000000001" customHeight="1">
      <c r="A22" s="32"/>
      <c r="B22" s="1098"/>
      <c r="C22" s="1107" t="s">
        <v>128</v>
      </c>
      <c r="D22" s="1103"/>
      <c r="E22" s="167">
        <v>2508</v>
      </c>
      <c r="F22" s="167">
        <v>929</v>
      </c>
      <c r="G22" s="50">
        <f t="shared" si="3"/>
        <v>37.041467304625201</v>
      </c>
      <c r="H22" s="168">
        <v>1084</v>
      </c>
      <c r="I22" s="50">
        <f t="shared" si="4"/>
        <v>43.221690590111642</v>
      </c>
      <c r="J22" s="93">
        <v>495</v>
      </c>
      <c r="K22" s="48">
        <f t="shared" si="5"/>
        <v>19.736842105263158</v>
      </c>
    </row>
    <row r="23" spans="1:11" s="33" customFormat="1" ht="20.100000000000001" customHeight="1">
      <c r="A23" s="32"/>
      <c r="B23" s="1098"/>
      <c r="C23" s="1107" t="s">
        <v>129</v>
      </c>
      <c r="D23" s="1103"/>
      <c r="E23" s="167">
        <v>2397</v>
      </c>
      <c r="F23" s="167">
        <v>947</v>
      </c>
      <c r="G23" s="50">
        <f t="shared" si="3"/>
        <v>39.507717980809346</v>
      </c>
      <c r="H23" s="168">
        <v>1010</v>
      </c>
      <c r="I23" s="50">
        <f t="shared" si="4"/>
        <v>42.136003337505215</v>
      </c>
      <c r="J23" s="93">
        <v>440</v>
      </c>
      <c r="K23" s="48">
        <f t="shared" si="5"/>
        <v>18.356278681685438</v>
      </c>
    </row>
    <row r="24" spans="1:11" s="33" customFormat="1" ht="20.100000000000001" customHeight="1">
      <c r="A24" s="32"/>
      <c r="B24" s="1099"/>
      <c r="C24" s="1147" t="s">
        <v>130</v>
      </c>
      <c r="D24" s="1109"/>
      <c r="E24" s="172">
        <v>2011</v>
      </c>
      <c r="F24" s="172">
        <v>849</v>
      </c>
      <c r="G24" s="56">
        <f t="shared" si="3"/>
        <v>42.217802088513182</v>
      </c>
      <c r="H24" s="173">
        <v>792</v>
      </c>
      <c r="I24" s="56">
        <f t="shared" si="4"/>
        <v>39.383391347588265</v>
      </c>
      <c r="J24" s="91">
        <v>370</v>
      </c>
      <c r="K24" s="54">
        <f t="shared" si="5"/>
        <v>18.39880656389856</v>
      </c>
    </row>
    <row r="25" spans="1:11" s="33" customFormat="1" ht="15" customHeight="1">
      <c r="A25" s="32"/>
      <c r="B25" s="65" t="s">
        <v>1146</v>
      </c>
      <c r="D25" s="65"/>
      <c r="E25" s="66"/>
      <c r="F25" s="66"/>
      <c r="G25" s="66"/>
      <c r="H25" s="223"/>
      <c r="I25" s="66"/>
      <c r="J25" s="66"/>
    </row>
    <row r="26" spans="1:11" s="33" customFormat="1" ht="15" customHeight="1">
      <c r="A26" s="32"/>
      <c r="B26" s="65" t="s">
        <v>1316</v>
      </c>
      <c r="D26" s="65"/>
      <c r="E26" s="67"/>
      <c r="F26" s="67"/>
      <c r="G26" s="67"/>
      <c r="H26" s="67"/>
      <c r="I26" s="67"/>
      <c r="J26" s="67"/>
      <c r="K26" s="67"/>
    </row>
    <row r="27" spans="1:11" s="33" customFormat="1" ht="15" customHeight="1">
      <c r="A27" s="32"/>
      <c r="B27" s="65"/>
      <c r="D27" s="65"/>
      <c r="E27" s="67"/>
      <c r="F27" s="67"/>
      <c r="G27" s="67"/>
      <c r="H27" s="67"/>
      <c r="I27" s="67"/>
      <c r="J27" s="67"/>
      <c r="K27" s="67"/>
    </row>
    <row r="28" spans="1:11" s="33" customFormat="1" ht="14.25"/>
  </sheetData>
  <mergeCells count="27">
    <mergeCell ref="B18:D18"/>
    <mergeCell ref="B19:B20"/>
    <mergeCell ref="C19:D19"/>
    <mergeCell ref="C20:D20"/>
    <mergeCell ref="B21:B24"/>
    <mergeCell ref="C21:D21"/>
    <mergeCell ref="C22:D22"/>
    <mergeCell ref="C23:D23"/>
    <mergeCell ref="C24:D24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C16:D16"/>
    <mergeCell ref="B4:D6"/>
    <mergeCell ref="F4:K4"/>
    <mergeCell ref="F5:G5"/>
    <mergeCell ref="H5:I5"/>
    <mergeCell ref="J5:K5"/>
    <mergeCell ref="E4:E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9" orientation="landscape" horizont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O20"/>
  <sheetViews>
    <sheetView showZeros="0" zoomScaleNormal="100" zoomScaleSheetLayoutView="100" workbookViewId="0">
      <selection activeCell="G31" sqref="G31"/>
    </sheetView>
  </sheetViews>
  <sheetFormatPr defaultColWidth="9" defaultRowHeight="12.75"/>
  <cols>
    <col min="1" max="1" width="1.25" style="687" customWidth="1"/>
    <col min="2" max="2" width="3.625" style="687" customWidth="1"/>
    <col min="3" max="3" width="12.625" style="687" customWidth="1"/>
    <col min="4" max="5" width="10.625" style="687" customWidth="1"/>
    <col min="6" max="6" width="8.625" style="687" customWidth="1"/>
    <col min="7" max="7" width="10.625" style="687" customWidth="1"/>
    <col min="8" max="8" width="8.625" style="687" customWidth="1"/>
    <col min="9" max="9" width="10.625" style="687" customWidth="1"/>
    <col min="10" max="10" width="8.625" style="687" customWidth="1"/>
    <col min="11" max="16384" width="9" style="687"/>
  </cols>
  <sheetData>
    <row r="1" spans="1:15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</row>
    <row r="2" spans="1:15" ht="20.100000000000001" customHeight="1">
      <c r="A2" s="189"/>
      <c r="B2" s="30" t="s">
        <v>1189</v>
      </c>
      <c r="C2" s="1"/>
      <c r="D2" s="1"/>
      <c r="E2" s="862"/>
      <c r="F2" s="1"/>
      <c r="G2" s="1"/>
      <c r="H2" s="1"/>
      <c r="I2" s="1"/>
      <c r="J2" s="1"/>
    </row>
    <row r="3" spans="1:15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1" t="s">
        <v>1190</v>
      </c>
    </row>
    <row r="4" spans="1:15" s="33" customFormat="1" ht="20.100000000000001" customHeight="1">
      <c r="A4" s="32"/>
      <c r="B4" s="1074"/>
      <c r="C4" s="1120"/>
      <c r="D4" s="1075" t="s">
        <v>1191</v>
      </c>
      <c r="E4" s="1110"/>
      <c r="F4" s="1110"/>
      <c r="G4" s="1110"/>
      <c r="H4" s="1110"/>
      <c r="I4" s="1110"/>
      <c r="J4" s="1110"/>
    </row>
    <row r="5" spans="1:15" s="33" customFormat="1" ht="20.100000000000001" customHeight="1">
      <c r="A5" s="32"/>
      <c r="B5" s="1074"/>
      <c r="C5" s="1120"/>
      <c r="D5" s="1076"/>
      <c r="E5" s="1075" t="s">
        <v>1192</v>
      </c>
      <c r="F5" s="1071"/>
      <c r="G5" s="1111" t="s">
        <v>1193</v>
      </c>
      <c r="H5" s="1112"/>
      <c r="I5" s="1111" t="s">
        <v>1194</v>
      </c>
      <c r="J5" s="1071"/>
    </row>
    <row r="6" spans="1:15" s="33" customFormat="1" ht="20.100000000000001" customHeight="1">
      <c r="A6" s="32"/>
      <c r="B6" s="1074"/>
      <c r="C6" s="1120"/>
      <c r="D6" s="1089"/>
      <c r="E6" s="537"/>
      <c r="F6" s="206" t="s">
        <v>1195</v>
      </c>
      <c r="G6" s="607"/>
      <c r="H6" s="204" t="s">
        <v>1195</v>
      </c>
      <c r="I6" s="541"/>
      <c r="J6" s="206" t="s">
        <v>284</v>
      </c>
      <c r="M6" s="866"/>
      <c r="N6" s="866"/>
      <c r="O6" s="866"/>
    </row>
    <row r="7" spans="1:15" s="33" customFormat="1" ht="20.100000000000001" customHeight="1">
      <c r="A7" s="32"/>
      <c r="B7" s="1148" t="s">
        <v>1196</v>
      </c>
      <c r="C7" s="1149"/>
      <c r="D7" s="162">
        <v>37226</v>
      </c>
      <c r="E7" s="215">
        <v>10869</v>
      </c>
      <c r="F7" s="44">
        <f>E7/$D7*100</f>
        <v>29.19733519583087</v>
      </c>
      <c r="G7" s="309">
        <v>11216</v>
      </c>
      <c r="H7" s="44">
        <f>G7/$D7*100</f>
        <v>30.129479396120988</v>
      </c>
      <c r="I7" s="309">
        <v>15141</v>
      </c>
      <c r="J7" s="42">
        <f>I7/$D7*100</f>
        <v>40.673185408048141</v>
      </c>
      <c r="M7" s="866"/>
      <c r="N7" s="866"/>
      <c r="O7" s="866"/>
    </row>
    <row r="8" spans="1:15" s="33" customFormat="1" ht="20.100000000000001" customHeight="1">
      <c r="A8" s="32"/>
      <c r="B8" s="1122" t="s">
        <v>122</v>
      </c>
      <c r="C8" s="1123"/>
      <c r="D8" s="162">
        <v>9443</v>
      </c>
      <c r="E8" s="162">
        <v>3622</v>
      </c>
      <c r="F8" s="213">
        <f t="shared" ref="F8:F16" si="0">E8/$D8*100</f>
        <v>38.356454516573123</v>
      </c>
      <c r="G8" s="164">
        <v>3920</v>
      </c>
      <c r="H8" s="213">
        <f t="shared" ref="H8:H16" si="1">G8/$D8*100</f>
        <v>41.512231282431436</v>
      </c>
      <c r="I8" s="164">
        <v>1901</v>
      </c>
      <c r="J8" s="574">
        <f t="shared" ref="J8:J16" si="2">I8/$D8*100</f>
        <v>20.131314200995444</v>
      </c>
      <c r="M8" s="866"/>
      <c r="N8" s="866"/>
      <c r="O8" s="866"/>
    </row>
    <row r="9" spans="1:15" s="33" customFormat="1" ht="20.100000000000001" customHeight="1">
      <c r="A9" s="32"/>
      <c r="B9" s="1117" t="s">
        <v>212</v>
      </c>
      <c r="C9" s="224" t="s">
        <v>213</v>
      </c>
      <c r="D9" s="218">
        <v>787</v>
      </c>
      <c r="E9" s="218">
        <v>318</v>
      </c>
      <c r="F9" s="50">
        <f t="shared" si="0"/>
        <v>40.406607369758582</v>
      </c>
      <c r="G9" s="75">
        <v>339</v>
      </c>
      <c r="H9" s="50">
        <f t="shared" si="1"/>
        <v>43.07496823379924</v>
      </c>
      <c r="I9" s="75">
        <v>130</v>
      </c>
      <c r="J9" s="48">
        <f t="shared" si="2"/>
        <v>16.518424396442185</v>
      </c>
      <c r="M9" s="866"/>
      <c r="N9" s="866"/>
      <c r="O9" s="866"/>
    </row>
    <row r="10" spans="1:15" s="33" customFormat="1" ht="20.100000000000001" customHeight="1">
      <c r="A10" s="32"/>
      <c r="B10" s="1118"/>
      <c r="C10" s="224" t="s">
        <v>214</v>
      </c>
      <c r="D10" s="167">
        <v>1228</v>
      </c>
      <c r="E10" s="167">
        <v>446</v>
      </c>
      <c r="F10" s="50">
        <f t="shared" si="0"/>
        <v>36.319218241042343</v>
      </c>
      <c r="G10" s="49">
        <v>515</v>
      </c>
      <c r="H10" s="50">
        <f t="shared" si="1"/>
        <v>41.938110749185668</v>
      </c>
      <c r="I10" s="49">
        <v>267</v>
      </c>
      <c r="J10" s="48">
        <f t="shared" si="2"/>
        <v>21.742671009771989</v>
      </c>
      <c r="M10" s="866"/>
      <c r="N10" s="866"/>
      <c r="O10" s="866"/>
    </row>
    <row r="11" spans="1:15" s="33" customFormat="1" ht="20.100000000000001" customHeight="1">
      <c r="A11" s="32"/>
      <c r="B11" s="1118"/>
      <c r="C11" s="224" t="s">
        <v>215</v>
      </c>
      <c r="D11" s="167">
        <v>802</v>
      </c>
      <c r="E11" s="167">
        <v>379</v>
      </c>
      <c r="F11" s="50">
        <f t="shared" si="0"/>
        <v>47.256857855361595</v>
      </c>
      <c r="G11" s="49">
        <v>263</v>
      </c>
      <c r="H11" s="50">
        <f t="shared" si="1"/>
        <v>32.793017456359102</v>
      </c>
      <c r="I11" s="49">
        <v>160</v>
      </c>
      <c r="J11" s="48">
        <f t="shared" si="2"/>
        <v>19.950124688279303</v>
      </c>
      <c r="M11" s="866"/>
      <c r="N11" s="866"/>
      <c r="O11" s="866"/>
    </row>
    <row r="12" spans="1:15" s="33" customFormat="1" ht="20.100000000000001" customHeight="1">
      <c r="A12" s="32"/>
      <c r="B12" s="1118"/>
      <c r="C12" s="224" t="s">
        <v>216</v>
      </c>
      <c r="D12" s="167">
        <v>414</v>
      </c>
      <c r="E12" s="167">
        <v>199</v>
      </c>
      <c r="F12" s="50">
        <f t="shared" si="0"/>
        <v>48.067632850241552</v>
      </c>
      <c r="G12" s="49">
        <v>136</v>
      </c>
      <c r="H12" s="50">
        <f t="shared" si="1"/>
        <v>32.850241545893724</v>
      </c>
      <c r="I12" s="49">
        <v>79</v>
      </c>
      <c r="J12" s="48">
        <f t="shared" si="2"/>
        <v>19.082125603864732</v>
      </c>
      <c r="M12" s="866"/>
      <c r="N12" s="866"/>
      <c r="O12" s="866"/>
    </row>
    <row r="13" spans="1:15" s="33" customFormat="1" ht="20.100000000000001" customHeight="1">
      <c r="A13" s="32"/>
      <c r="B13" s="1118"/>
      <c r="C13" s="224" t="s">
        <v>217</v>
      </c>
      <c r="D13" s="167">
        <v>2481</v>
      </c>
      <c r="E13" s="167">
        <v>936</v>
      </c>
      <c r="F13" s="50">
        <f t="shared" si="0"/>
        <v>37.726723095525998</v>
      </c>
      <c r="G13" s="49">
        <v>1038</v>
      </c>
      <c r="H13" s="50">
        <f t="shared" si="1"/>
        <v>41.837968561064088</v>
      </c>
      <c r="I13" s="49">
        <v>507</v>
      </c>
      <c r="J13" s="48">
        <f t="shared" si="2"/>
        <v>20.435308343409915</v>
      </c>
      <c r="M13" s="866"/>
      <c r="N13" s="866"/>
      <c r="O13" s="866"/>
    </row>
    <row r="14" spans="1:15" s="33" customFormat="1" ht="20.100000000000001" customHeight="1">
      <c r="A14" s="32"/>
      <c r="B14" s="1118"/>
      <c r="C14" s="224" t="s">
        <v>218</v>
      </c>
      <c r="D14" s="167">
        <v>1843</v>
      </c>
      <c r="E14" s="167">
        <v>642</v>
      </c>
      <c r="F14" s="50">
        <f t="shared" si="0"/>
        <v>34.834508952794359</v>
      </c>
      <c r="G14" s="49">
        <v>829</v>
      </c>
      <c r="H14" s="50">
        <f t="shared" si="1"/>
        <v>44.981009224091153</v>
      </c>
      <c r="I14" s="49">
        <v>372</v>
      </c>
      <c r="J14" s="48">
        <f t="shared" si="2"/>
        <v>20.184481823114485</v>
      </c>
    </row>
    <row r="15" spans="1:15" s="33" customFormat="1" ht="20.100000000000001" customHeight="1">
      <c r="A15" s="32"/>
      <c r="B15" s="1118"/>
      <c r="C15" s="224" t="s">
        <v>219</v>
      </c>
      <c r="D15" s="167">
        <v>1150</v>
      </c>
      <c r="E15" s="167">
        <v>396</v>
      </c>
      <c r="F15" s="50">
        <f t="shared" si="0"/>
        <v>34.434782608695649</v>
      </c>
      <c r="G15" s="49">
        <v>508</v>
      </c>
      <c r="H15" s="50">
        <f t="shared" si="1"/>
        <v>44.173913043478265</v>
      </c>
      <c r="I15" s="49">
        <v>246</v>
      </c>
      <c r="J15" s="48">
        <f t="shared" si="2"/>
        <v>21.391304347826086</v>
      </c>
    </row>
    <row r="16" spans="1:15" s="33" customFormat="1" ht="20.100000000000001" customHeight="1">
      <c r="A16" s="32"/>
      <c r="B16" s="1119"/>
      <c r="C16" s="170" t="s">
        <v>220</v>
      </c>
      <c r="D16" s="172">
        <v>738</v>
      </c>
      <c r="E16" s="172">
        <v>306</v>
      </c>
      <c r="F16" s="56">
        <f t="shared" si="0"/>
        <v>41.463414634146339</v>
      </c>
      <c r="G16" s="55">
        <v>292</v>
      </c>
      <c r="H16" s="56">
        <f t="shared" si="1"/>
        <v>39.566395663956641</v>
      </c>
      <c r="I16" s="55">
        <v>140</v>
      </c>
      <c r="J16" s="54">
        <f t="shared" si="2"/>
        <v>18.97018970189702</v>
      </c>
    </row>
    <row r="17" spans="1:10" s="33" customFormat="1" ht="15" customHeight="1">
      <c r="A17" s="32"/>
      <c r="B17" s="65" t="s">
        <v>1146</v>
      </c>
      <c r="C17" s="65"/>
      <c r="D17" s="66"/>
      <c r="E17" s="66"/>
      <c r="F17" s="66"/>
      <c r="G17" s="223"/>
      <c r="H17" s="66"/>
      <c r="I17" s="66"/>
    </row>
    <row r="18" spans="1:10" s="33" customFormat="1" ht="15" customHeight="1">
      <c r="A18" s="32"/>
      <c r="B18" s="65" t="s">
        <v>1316</v>
      </c>
      <c r="C18" s="65"/>
      <c r="D18" s="67"/>
      <c r="E18" s="67"/>
      <c r="F18" s="67"/>
      <c r="G18" s="67"/>
      <c r="H18" s="67"/>
      <c r="I18" s="67"/>
      <c r="J18" s="67"/>
    </row>
    <row r="19" spans="1:10" s="33" customFormat="1" ht="15" customHeight="1">
      <c r="A19" s="32"/>
      <c r="B19" s="65"/>
      <c r="C19" s="65"/>
      <c r="D19" s="67"/>
      <c r="E19" s="67"/>
      <c r="F19" s="67"/>
      <c r="G19" s="67"/>
      <c r="H19" s="67"/>
      <c r="I19" s="67"/>
      <c r="J19" s="67"/>
    </row>
    <row r="20" spans="1:10" s="33" customFormat="1" ht="14.25"/>
  </sheetData>
  <mergeCells count="9">
    <mergeCell ref="B8:C8"/>
    <mergeCell ref="B9:B16"/>
    <mergeCell ref="B4:C6"/>
    <mergeCell ref="D4:D6"/>
    <mergeCell ref="E4:J4"/>
    <mergeCell ref="E5:F5"/>
    <mergeCell ref="G5:H5"/>
    <mergeCell ref="I5:J5"/>
    <mergeCell ref="B7:C7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4" orientation="landscape" horizont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P28"/>
  <sheetViews>
    <sheetView showZeros="0" zoomScaleNormal="100" zoomScaleSheetLayoutView="100" workbookViewId="0">
      <selection activeCell="H21" sqref="H21"/>
    </sheetView>
  </sheetViews>
  <sheetFormatPr defaultColWidth="9" defaultRowHeight="12.75"/>
  <cols>
    <col min="1" max="1" width="1.25" style="29" customWidth="1"/>
    <col min="2" max="2" width="3.625" style="29" customWidth="1"/>
    <col min="3" max="3" width="7.625" style="29" customWidth="1"/>
    <col min="4" max="4" width="12.625" style="29" customWidth="1"/>
    <col min="5" max="6" width="10.625" style="29" customWidth="1"/>
    <col min="7" max="7" width="8.625" style="29" customWidth="1"/>
    <col min="8" max="8" width="10.625" style="29" customWidth="1"/>
    <col min="9" max="9" width="8.625" style="29" customWidth="1"/>
    <col min="10" max="10" width="10.625" style="29" customWidth="1"/>
    <col min="11" max="11" width="8.625" style="29" customWidth="1"/>
    <col min="12" max="16384" width="9" style="29"/>
  </cols>
  <sheetData>
    <row r="1" spans="1:16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  <c r="K1" s="27"/>
    </row>
    <row r="2" spans="1:16" ht="20.100000000000001" customHeight="1">
      <c r="A2" s="27"/>
      <c r="B2" s="30" t="s">
        <v>1197</v>
      </c>
      <c r="D2" s="30"/>
      <c r="E2" s="30"/>
      <c r="F2" s="27"/>
      <c r="G2" s="27"/>
      <c r="H2" s="27"/>
      <c r="I2" s="27"/>
      <c r="J2" s="27"/>
      <c r="K2" s="27"/>
    </row>
    <row r="3" spans="1:16" s="33" customFormat="1" ht="20.100000000000001" customHeight="1">
      <c r="A3" s="32"/>
      <c r="B3" s="32"/>
      <c r="C3" s="1090"/>
      <c r="D3" s="1090"/>
      <c r="E3" s="32"/>
      <c r="F3" s="32"/>
      <c r="G3" s="32"/>
      <c r="H3" s="32"/>
      <c r="I3" s="32"/>
      <c r="J3" s="32"/>
      <c r="K3" s="31" t="s">
        <v>1177</v>
      </c>
    </row>
    <row r="4" spans="1:16" s="33" customFormat="1" ht="20.100000000000001" customHeight="1">
      <c r="A4" s="32"/>
      <c r="B4" s="1083"/>
      <c r="C4" s="1083"/>
      <c r="D4" s="1091"/>
      <c r="E4" s="1075" t="s">
        <v>1178</v>
      </c>
      <c r="F4" s="1074"/>
      <c r="G4" s="1074"/>
      <c r="H4" s="1074"/>
      <c r="I4" s="1074"/>
      <c r="J4" s="1074"/>
      <c r="K4" s="1074"/>
    </row>
    <row r="5" spans="1:16" s="33" customFormat="1" ht="20.100000000000001" customHeight="1">
      <c r="A5" s="32"/>
      <c r="B5" s="1086"/>
      <c r="C5" s="1086"/>
      <c r="D5" s="1092"/>
      <c r="E5" s="1076"/>
      <c r="F5" s="1075" t="s">
        <v>1198</v>
      </c>
      <c r="G5" s="1112"/>
      <c r="H5" s="1111" t="s">
        <v>1199</v>
      </c>
      <c r="I5" s="1112"/>
      <c r="J5" s="1111" t="s">
        <v>1200</v>
      </c>
      <c r="K5" s="1071"/>
    </row>
    <row r="6" spans="1:16" s="33" customFormat="1" ht="20.100000000000001" customHeight="1">
      <c r="A6" s="32"/>
      <c r="B6" s="1093"/>
      <c r="C6" s="1093"/>
      <c r="D6" s="1094"/>
      <c r="E6" s="1089"/>
      <c r="F6" s="552"/>
      <c r="G6" s="204" t="s">
        <v>97</v>
      </c>
      <c r="H6" s="205"/>
      <c r="I6" s="36" t="s">
        <v>97</v>
      </c>
      <c r="J6" s="548"/>
      <c r="K6" s="36" t="s">
        <v>97</v>
      </c>
      <c r="N6" s="866"/>
      <c r="O6" s="866"/>
      <c r="P6" s="866"/>
    </row>
    <row r="7" spans="1:16" s="33" customFormat="1" ht="20.100000000000001" customHeight="1">
      <c r="A7" s="32"/>
      <c r="B7" s="1095" t="s">
        <v>110</v>
      </c>
      <c r="C7" s="1095"/>
      <c r="D7" s="1096"/>
      <c r="E7" s="162">
        <v>37226</v>
      </c>
      <c r="F7" s="41">
        <v>25572</v>
      </c>
      <c r="G7" s="213">
        <f>F7/$E7*100</f>
        <v>68.693923601783695</v>
      </c>
      <c r="H7" s="97">
        <v>785</v>
      </c>
      <c r="I7" s="213">
        <f>H7/$E7*100</f>
        <v>2.1087412023854295</v>
      </c>
      <c r="J7" s="43">
        <v>10869</v>
      </c>
      <c r="K7" s="574">
        <f>J7/$E7*100</f>
        <v>29.19733519583087</v>
      </c>
      <c r="N7" s="866"/>
      <c r="O7" s="866"/>
      <c r="P7" s="866"/>
    </row>
    <row r="8" spans="1:16" s="33" customFormat="1" ht="20.100000000000001" customHeight="1">
      <c r="A8" s="32"/>
      <c r="B8" s="1097" t="s">
        <v>111</v>
      </c>
      <c r="C8" s="1100" t="s">
        <v>112</v>
      </c>
      <c r="D8" s="1101"/>
      <c r="E8" s="218">
        <v>24633</v>
      </c>
      <c r="F8" s="73">
        <v>18810</v>
      </c>
      <c r="G8" s="76">
        <f t="shared" ref="G8:G16" si="0">F8/$E8*100</f>
        <v>76.360979174278413</v>
      </c>
      <c r="H8" s="101">
        <v>443</v>
      </c>
      <c r="I8" s="76">
        <f t="shared" ref="I8:I16" si="1">H8/$E8*100</f>
        <v>1.7984005196281412</v>
      </c>
      <c r="J8" s="75">
        <v>5380</v>
      </c>
      <c r="K8" s="74">
        <f t="shared" ref="K8:K16" si="2">J8/$E8*100</f>
        <v>21.840620306093452</v>
      </c>
      <c r="N8" s="866"/>
      <c r="O8" s="866"/>
      <c r="P8" s="866"/>
    </row>
    <row r="9" spans="1:16" s="33" customFormat="1" ht="20.100000000000001" customHeight="1">
      <c r="A9" s="32"/>
      <c r="B9" s="1131"/>
      <c r="C9" s="1146" t="s">
        <v>113</v>
      </c>
      <c r="D9" s="1140"/>
      <c r="E9" s="382">
        <v>12593</v>
      </c>
      <c r="F9" s="78">
        <v>6762</v>
      </c>
      <c r="G9" s="50">
        <f t="shared" si="0"/>
        <v>53.696498054474709</v>
      </c>
      <c r="H9" s="105">
        <v>342</v>
      </c>
      <c r="I9" s="50">
        <f t="shared" si="1"/>
        <v>2.7157944890018264</v>
      </c>
      <c r="J9" s="80">
        <v>5489</v>
      </c>
      <c r="K9" s="48">
        <f t="shared" si="2"/>
        <v>43.587707456523468</v>
      </c>
      <c r="N9" s="866"/>
      <c r="O9" s="866"/>
      <c r="P9" s="866"/>
    </row>
    <row r="10" spans="1:16" s="33" customFormat="1" ht="20.100000000000001" customHeight="1">
      <c r="A10" s="32"/>
      <c r="B10" s="1097" t="s">
        <v>114</v>
      </c>
      <c r="C10" s="1100" t="s">
        <v>115</v>
      </c>
      <c r="D10" s="1101"/>
      <c r="E10" s="218">
        <v>43</v>
      </c>
      <c r="F10" s="73">
        <v>10</v>
      </c>
      <c r="G10" s="76">
        <f t="shared" si="0"/>
        <v>23.255813953488371</v>
      </c>
      <c r="H10" s="101" t="s">
        <v>381</v>
      </c>
      <c r="I10" s="76" t="s">
        <v>144</v>
      </c>
      <c r="J10" s="75">
        <v>33</v>
      </c>
      <c r="K10" s="74">
        <f t="shared" si="2"/>
        <v>76.744186046511629</v>
      </c>
      <c r="N10" s="866"/>
      <c r="O10" s="866"/>
      <c r="P10" s="866"/>
    </row>
    <row r="11" spans="1:16" s="33" customFormat="1" ht="20.100000000000001" customHeight="1">
      <c r="A11" s="32"/>
      <c r="B11" s="1098"/>
      <c r="C11" s="1102" t="s">
        <v>116</v>
      </c>
      <c r="D11" s="1103"/>
      <c r="E11" s="167">
        <v>1774</v>
      </c>
      <c r="F11" s="47">
        <v>786</v>
      </c>
      <c r="G11" s="50">
        <f t="shared" si="0"/>
        <v>44.306651634723785</v>
      </c>
      <c r="H11" s="109">
        <v>78</v>
      </c>
      <c r="I11" s="50">
        <f t="shared" si="1"/>
        <v>4.3968432919954905</v>
      </c>
      <c r="J11" s="49">
        <v>910</v>
      </c>
      <c r="K11" s="48">
        <f t="shared" si="2"/>
        <v>51.29650507328072</v>
      </c>
      <c r="N11" s="866"/>
      <c r="O11" s="866"/>
      <c r="P11" s="866"/>
    </row>
    <row r="12" spans="1:16" s="33" customFormat="1" ht="20.100000000000001" customHeight="1">
      <c r="A12" s="32"/>
      <c r="B12" s="1098"/>
      <c r="C12" s="1102" t="s">
        <v>117</v>
      </c>
      <c r="D12" s="1103"/>
      <c r="E12" s="167">
        <v>4899</v>
      </c>
      <c r="F12" s="47">
        <v>3600</v>
      </c>
      <c r="G12" s="50">
        <f t="shared" si="0"/>
        <v>73.484384568279239</v>
      </c>
      <c r="H12" s="109">
        <v>96</v>
      </c>
      <c r="I12" s="50">
        <f t="shared" si="1"/>
        <v>1.9595835884874464</v>
      </c>
      <c r="J12" s="49">
        <v>1203</v>
      </c>
      <c r="K12" s="48">
        <f t="shared" si="2"/>
        <v>24.556031843233313</v>
      </c>
      <c r="N12" s="866"/>
      <c r="O12" s="866"/>
      <c r="P12" s="866"/>
    </row>
    <row r="13" spans="1:16" s="33" customFormat="1" ht="20.100000000000001" customHeight="1">
      <c r="A13" s="32"/>
      <c r="B13" s="1098"/>
      <c r="C13" s="1102" t="s">
        <v>118</v>
      </c>
      <c r="D13" s="1103"/>
      <c r="E13" s="167">
        <v>7958</v>
      </c>
      <c r="F13" s="47">
        <v>6215</v>
      </c>
      <c r="G13" s="50">
        <f t="shared" si="0"/>
        <v>78.097511937672778</v>
      </c>
      <c r="H13" s="109">
        <v>151</v>
      </c>
      <c r="I13" s="50">
        <f t="shared" si="1"/>
        <v>1.8974616737873837</v>
      </c>
      <c r="J13" s="49">
        <v>1592</v>
      </c>
      <c r="K13" s="48">
        <f t="shared" si="2"/>
        <v>20.005026388539836</v>
      </c>
    </row>
    <row r="14" spans="1:16" s="33" customFormat="1" ht="20.100000000000001" customHeight="1">
      <c r="A14" s="32"/>
      <c r="B14" s="1098"/>
      <c r="C14" s="1102" t="s">
        <v>119</v>
      </c>
      <c r="D14" s="1103"/>
      <c r="E14" s="167">
        <v>9161</v>
      </c>
      <c r="F14" s="47">
        <v>6699</v>
      </c>
      <c r="G14" s="50">
        <f t="shared" si="0"/>
        <v>73.125204671979034</v>
      </c>
      <c r="H14" s="109">
        <v>205</v>
      </c>
      <c r="I14" s="50">
        <f t="shared" si="1"/>
        <v>2.2377469708547104</v>
      </c>
      <c r="J14" s="49">
        <v>2257</v>
      </c>
      <c r="K14" s="48">
        <f t="shared" si="2"/>
        <v>24.637048357166247</v>
      </c>
      <c r="N14" s="866"/>
      <c r="O14" s="866"/>
      <c r="P14" s="866"/>
    </row>
    <row r="15" spans="1:16" s="33" customFormat="1" ht="20.100000000000001" customHeight="1">
      <c r="A15" s="32"/>
      <c r="B15" s="1098"/>
      <c r="C15" s="1102" t="s">
        <v>120</v>
      </c>
      <c r="D15" s="1103"/>
      <c r="E15" s="167">
        <v>3948</v>
      </c>
      <c r="F15" s="47">
        <v>2599</v>
      </c>
      <c r="G15" s="81">
        <f t="shared" si="0"/>
        <v>65.830800405268491</v>
      </c>
      <c r="H15" s="109">
        <v>97</v>
      </c>
      <c r="I15" s="81">
        <f t="shared" si="1"/>
        <v>2.4569402228976696</v>
      </c>
      <c r="J15" s="49">
        <v>1252</v>
      </c>
      <c r="K15" s="79">
        <f t="shared" si="2"/>
        <v>31.712259371833838</v>
      </c>
    </row>
    <row r="16" spans="1:16" s="33" customFormat="1" ht="20.100000000000001" customHeight="1">
      <c r="A16" s="32"/>
      <c r="B16" s="1099"/>
      <c r="C16" s="1104" t="s">
        <v>121</v>
      </c>
      <c r="D16" s="1105"/>
      <c r="E16" s="404">
        <v>9443</v>
      </c>
      <c r="F16" s="85">
        <v>5663</v>
      </c>
      <c r="G16" s="88">
        <f t="shared" si="0"/>
        <v>59.970348406226833</v>
      </c>
      <c r="H16" s="688">
        <v>158</v>
      </c>
      <c r="I16" s="88">
        <f t="shared" si="1"/>
        <v>1.6731970772000424</v>
      </c>
      <c r="J16" s="87">
        <v>3622</v>
      </c>
      <c r="K16" s="86">
        <f t="shared" si="2"/>
        <v>38.356454516573123</v>
      </c>
    </row>
    <row r="17" spans="1:11" s="33" customFormat="1" ht="9.9499999999999993" customHeight="1">
      <c r="A17" s="32"/>
      <c r="B17" s="32"/>
      <c r="C17" s="530"/>
      <c r="D17" s="530"/>
      <c r="E17" s="91"/>
      <c r="F17" s="91"/>
      <c r="G17" s="92"/>
      <c r="H17" s="91"/>
      <c r="I17" s="92"/>
      <c r="J17" s="91"/>
      <c r="K17" s="92"/>
    </row>
    <row r="18" spans="1:11" s="33" customFormat="1" ht="20.100000000000001" customHeight="1">
      <c r="A18" s="32"/>
      <c r="B18" s="1095" t="s">
        <v>122</v>
      </c>
      <c r="C18" s="1095"/>
      <c r="D18" s="1096"/>
      <c r="E18" s="162">
        <v>9443</v>
      </c>
      <c r="F18" s="41">
        <v>5663</v>
      </c>
      <c r="G18" s="213">
        <f t="shared" ref="G18:G24" si="3">F18/$E18*100</f>
        <v>59.970348406226833</v>
      </c>
      <c r="H18" s="97">
        <v>158</v>
      </c>
      <c r="I18" s="213">
        <f t="shared" ref="I18:I24" si="4">H18/$E18*100</f>
        <v>1.6731970772000424</v>
      </c>
      <c r="J18" s="97">
        <v>3622</v>
      </c>
      <c r="K18" s="574">
        <f t="shared" ref="K18:K24" si="5">J18/$E18*100</f>
        <v>38.356454516573123</v>
      </c>
    </row>
    <row r="19" spans="1:11" s="33" customFormat="1" ht="20.100000000000001" customHeight="1">
      <c r="A19" s="32"/>
      <c r="B19" s="1097" t="s">
        <v>111</v>
      </c>
      <c r="C19" s="1106" t="s">
        <v>112</v>
      </c>
      <c r="D19" s="1101"/>
      <c r="E19" s="218">
        <v>5441</v>
      </c>
      <c r="F19" s="73">
        <v>4272</v>
      </c>
      <c r="G19" s="50">
        <f t="shared" si="3"/>
        <v>78.514978864179369</v>
      </c>
      <c r="H19" s="101">
        <v>63</v>
      </c>
      <c r="I19" s="50">
        <f t="shared" si="4"/>
        <v>1.1578753905532071</v>
      </c>
      <c r="J19" s="101">
        <v>1106</v>
      </c>
      <c r="K19" s="48">
        <f t="shared" si="5"/>
        <v>20.327145745267412</v>
      </c>
    </row>
    <row r="20" spans="1:11" s="33" customFormat="1" ht="20.100000000000001" customHeight="1">
      <c r="A20" s="32"/>
      <c r="B20" s="1131"/>
      <c r="C20" s="1139" t="s">
        <v>113</v>
      </c>
      <c r="D20" s="1140"/>
      <c r="E20" s="382">
        <v>4002</v>
      </c>
      <c r="F20" s="78">
        <v>1391</v>
      </c>
      <c r="G20" s="50">
        <f t="shared" si="3"/>
        <v>34.757621189405299</v>
      </c>
      <c r="H20" s="105">
        <v>95</v>
      </c>
      <c r="I20" s="50">
        <f t="shared" si="4"/>
        <v>2.3738130934532733</v>
      </c>
      <c r="J20" s="105">
        <v>2516</v>
      </c>
      <c r="K20" s="48">
        <f t="shared" si="5"/>
        <v>62.868565717141436</v>
      </c>
    </row>
    <row r="21" spans="1:11" s="33" customFormat="1" ht="20.100000000000001" customHeight="1">
      <c r="A21" s="32"/>
      <c r="B21" s="1097" t="s">
        <v>114</v>
      </c>
      <c r="C21" s="1106" t="s">
        <v>127</v>
      </c>
      <c r="D21" s="1101"/>
      <c r="E21" s="218">
        <v>2527</v>
      </c>
      <c r="F21" s="73">
        <v>1592</v>
      </c>
      <c r="G21" s="76">
        <f t="shared" si="3"/>
        <v>62.9996042738425</v>
      </c>
      <c r="H21" s="101">
        <v>38</v>
      </c>
      <c r="I21" s="76">
        <f t="shared" si="4"/>
        <v>1.5037593984962405</v>
      </c>
      <c r="J21" s="101">
        <v>897</v>
      </c>
      <c r="K21" s="74">
        <f t="shared" si="5"/>
        <v>35.496636327661257</v>
      </c>
    </row>
    <row r="22" spans="1:11" s="33" customFormat="1" ht="20.100000000000001" customHeight="1">
      <c r="A22" s="32"/>
      <c r="B22" s="1098"/>
      <c r="C22" s="1107" t="s">
        <v>128</v>
      </c>
      <c r="D22" s="1103"/>
      <c r="E22" s="167">
        <v>2508</v>
      </c>
      <c r="F22" s="47">
        <v>1537</v>
      </c>
      <c r="G22" s="50">
        <f t="shared" si="3"/>
        <v>61.283891547049443</v>
      </c>
      <c r="H22" s="109">
        <v>42</v>
      </c>
      <c r="I22" s="50">
        <f t="shared" si="4"/>
        <v>1.6746411483253589</v>
      </c>
      <c r="J22" s="109">
        <v>929</v>
      </c>
      <c r="K22" s="48">
        <f t="shared" si="5"/>
        <v>37.041467304625201</v>
      </c>
    </row>
    <row r="23" spans="1:11" s="33" customFormat="1" ht="20.100000000000001" customHeight="1">
      <c r="A23" s="32"/>
      <c r="B23" s="1098"/>
      <c r="C23" s="1107" t="s">
        <v>129</v>
      </c>
      <c r="D23" s="1103"/>
      <c r="E23" s="167">
        <v>2397</v>
      </c>
      <c r="F23" s="47">
        <v>1414</v>
      </c>
      <c r="G23" s="50">
        <f t="shared" si="3"/>
        <v>58.990404672507303</v>
      </c>
      <c r="H23" s="109">
        <v>36</v>
      </c>
      <c r="I23" s="50">
        <f t="shared" si="4"/>
        <v>1.5018773466833542</v>
      </c>
      <c r="J23" s="109">
        <v>947</v>
      </c>
      <c r="K23" s="48">
        <f t="shared" si="5"/>
        <v>39.507717980809346</v>
      </c>
    </row>
    <row r="24" spans="1:11" s="33" customFormat="1" ht="20.100000000000001" customHeight="1">
      <c r="A24" s="32"/>
      <c r="B24" s="1099"/>
      <c r="C24" s="1108" t="s">
        <v>130</v>
      </c>
      <c r="D24" s="1109"/>
      <c r="E24" s="172">
        <v>2011</v>
      </c>
      <c r="F24" s="53">
        <v>1120</v>
      </c>
      <c r="G24" s="56">
        <f t="shared" si="3"/>
        <v>55.693684733963202</v>
      </c>
      <c r="H24" s="112">
        <v>42</v>
      </c>
      <c r="I24" s="56">
        <f t="shared" si="4"/>
        <v>2.0885131775236201</v>
      </c>
      <c r="J24" s="112">
        <v>849</v>
      </c>
      <c r="K24" s="54">
        <f t="shared" si="5"/>
        <v>42.217802088513182</v>
      </c>
    </row>
    <row r="25" spans="1:11" s="33" customFormat="1" ht="15" customHeight="1">
      <c r="A25" s="32"/>
      <c r="B25" s="65" t="s">
        <v>1146</v>
      </c>
      <c r="D25" s="65"/>
      <c r="E25" s="66"/>
      <c r="F25" s="66"/>
      <c r="G25" s="66"/>
      <c r="H25" s="223"/>
      <c r="I25" s="66"/>
      <c r="J25" s="66"/>
    </row>
    <row r="26" spans="1:11" s="33" customFormat="1" ht="15" customHeight="1">
      <c r="A26" s="32"/>
      <c r="B26" s="65" t="s">
        <v>1317</v>
      </c>
      <c r="C26" s="65"/>
      <c r="D26" s="65"/>
      <c r="E26" s="67"/>
      <c r="F26" s="67"/>
      <c r="G26" s="67"/>
      <c r="H26" s="67"/>
      <c r="I26" s="67"/>
      <c r="J26" s="67"/>
      <c r="K26" s="67"/>
    </row>
    <row r="27" spans="1:11" s="33" customFormat="1" ht="15" customHeight="1">
      <c r="B27" s="68" t="s">
        <v>1318</v>
      </c>
    </row>
    <row r="28" spans="1:11" s="33" customFormat="1" ht="14.25"/>
  </sheetData>
  <mergeCells count="28">
    <mergeCell ref="B18:D18"/>
    <mergeCell ref="B19:B20"/>
    <mergeCell ref="C19:D19"/>
    <mergeCell ref="C20:D20"/>
    <mergeCell ref="B21:B24"/>
    <mergeCell ref="C21:D21"/>
    <mergeCell ref="C22:D22"/>
    <mergeCell ref="C23:D23"/>
    <mergeCell ref="C24:D24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C16:D16"/>
    <mergeCell ref="C3:D3"/>
    <mergeCell ref="B4:D6"/>
    <mergeCell ref="F4:K4"/>
    <mergeCell ref="F5:G5"/>
    <mergeCell ref="H5:I5"/>
    <mergeCell ref="J5:K5"/>
    <mergeCell ref="E4:E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4" orientation="landscape" horizont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X25"/>
  <sheetViews>
    <sheetView showZeros="0" zoomScaleNormal="100" zoomScaleSheetLayoutView="100" workbookViewId="0">
      <selection activeCell="S17" sqref="S17"/>
    </sheetView>
  </sheetViews>
  <sheetFormatPr defaultColWidth="9" defaultRowHeight="12.75"/>
  <cols>
    <col min="1" max="1" width="1.25" style="687" customWidth="1"/>
    <col min="2" max="2" width="3.625" style="687" customWidth="1"/>
    <col min="3" max="3" width="13.25" style="687" customWidth="1"/>
    <col min="4" max="5" width="10.625" style="687" customWidth="1"/>
    <col min="6" max="6" width="7.625" style="687" customWidth="1"/>
    <col min="7" max="7" width="10.625" style="687" customWidth="1"/>
    <col min="8" max="8" width="7.625" style="687" customWidth="1"/>
    <col min="9" max="9" width="10.625" style="687" customWidth="1"/>
    <col min="10" max="10" width="7.625" style="687" customWidth="1"/>
    <col min="11" max="11" width="10.625" style="687" customWidth="1"/>
    <col min="12" max="12" width="7.625" style="687" customWidth="1"/>
    <col min="13" max="13" width="10.625" style="687" customWidth="1"/>
    <col min="14" max="14" width="7.625" style="687" customWidth="1"/>
    <col min="15" max="15" width="10.625" style="687" customWidth="1"/>
    <col min="16" max="16" width="7.625" style="687" customWidth="1"/>
    <col min="17" max="16384" width="9" style="687"/>
  </cols>
  <sheetData>
    <row r="1" spans="1:24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24" ht="20.100000000000001" customHeight="1">
      <c r="A2" s="189"/>
      <c r="B2" s="1" t="s">
        <v>1201</v>
      </c>
      <c r="D2" s="1"/>
      <c r="E2" s="862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</row>
    <row r="3" spans="1:24" s="33" customFormat="1" ht="20.100000000000001" customHeight="1">
      <c r="A3" s="32"/>
      <c r="B3" s="32"/>
      <c r="C3" s="534"/>
      <c r="D3" s="32"/>
      <c r="E3" s="32"/>
      <c r="F3" s="32"/>
      <c r="G3" s="32"/>
      <c r="H3" s="32"/>
      <c r="I3" s="32"/>
      <c r="J3" s="32"/>
      <c r="K3" s="32"/>
      <c r="L3" s="32"/>
      <c r="M3" s="32"/>
      <c r="O3" s="32"/>
      <c r="P3" s="31" t="s">
        <v>1177</v>
      </c>
    </row>
    <row r="4" spans="1:24" s="33" customFormat="1" ht="20.100000000000001" customHeight="1">
      <c r="A4" s="32"/>
      <c r="B4" s="1083"/>
      <c r="C4" s="1083"/>
      <c r="D4" s="1075" t="s">
        <v>1178</v>
      </c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</row>
    <row r="5" spans="1:24" s="33" customFormat="1" ht="20.100000000000001" customHeight="1">
      <c r="A5" s="32"/>
      <c r="B5" s="1086"/>
      <c r="C5" s="1086"/>
      <c r="D5" s="1076"/>
      <c r="E5" s="1077" t="s">
        <v>1148</v>
      </c>
      <c r="F5" s="1078"/>
      <c r="G5" s="1081" t="s">
        <v>1149</v>
      </c>
      <c r="H5" s="1078"/>
      <c r="I5" s="1081" t="s">
        <v>1150</v>
      </c>
      <c r="J5" s="1078"/>
      <c r="K5" s="1081" t="s">
        <v>1151</v>
      </c>
      <c r="L5" s="1078"/>
      <c r="M5" s="1081" t="s">
        <v>1152</v>
      </c>
      <c r="N5" s="1078"/>
      <c r="O5" s="1081" t="s">
        <v>1153</v>
      </c>
      <c r="P5" s="1083"/>
    </row>
    <row r="6" spans="1:24" s="33" customFormat="1" ht="20.100000000000001" customHeight="1">
      <c r="A6" s="32"/>
      <c r="B6" s="1093"/>
      <c r="C6" s="1093"/>
      <c r="D6" s="1089"/>
      <c r="E6" s="552"/>
      <c r="F6" s="36" t="s">
        <v>97</v>
      </c>
      <c r="G6" s="548"/>
      <c r="H6" s="38" t="s">
        <v>97</v>
      </c>
      <c r="I6" s="863"/>
      <c r="J6" s="204" t="s">
        <v>97</v>
      </c>
      <c r="K6" s="548"/>
      <c r="L6" s="38" t="s">
        <v>97</v>
      </c>
      <c r="M6" s="205"/>
      <c r="N6" s="36" t="s">
        <v>97</v>
      </c>
      <c r="O6" s="548"/>
      <c r="P6" s="36" t="s">
        <v>97</v>
      </c>
    </row>
    <row r="7" spans="1:24" s="33" customFormat="1" ht="20.100000000000001" customHeight="1">
      <c r="A7" s="32"/>
      <c r="B7" s="1095" t="s">
        <v>110</v>
      </c>
      <c r="C7" s="1095"/>
      <c r="D7" s="162">
        <v>37226</v>
      </c>
      <c r="E7" s="41">
        <v>8939</v>
      </c>
      <c r="F7" s="44">
        <f>E7/$D7*100</f>
        <v>24.012786761940578</v>
      </c>
      <c r="G7" s="97">
        <v>19790</v>
      </c>
      <c r="H7" s="44">
        <f>G7/$D7*100</f>
        <v>53.161768656315481</v>
      </c>
      <c r="I7" s="43">
        <v>1953</v>
      </c>
      <c r="J7" s="44">
        <f>I7/$D7*100</f>
        <v>5.2463332079729224</v>
      </c>
      <c r="K7" s="43">
        <v>4937</v>
      </c>
      <c r="L7" s="44">
        <f>K7/$D7*100</f>
        <v>13.262236071562885</v>
      </c>
      <c r="M7" s="97">
        <v>434</v>
      </c>
      <c r="N7" s="44">
        <f>M7/$D7*100</f>
        <v>1.1658518239939826</v>
      </c>
      <c r="O7" s="43">
        <v>1173</v>
      </c>
      <c r="P7" s="42">
        <f>O7/$D7*100</f>
        <v>3.1510234782141517</v>
      </c>
      <c r="S7" s="866"/>
      <c r="T7" s="866"/>
      <c r="U7" s="866"/>
      <c r="V7" s="866"/>
      <c r="W7" s="866"/>
      <c r="X7" s="866"/>
    </row>
    <row r="8" spans="1:24" s="33" customFormat="1" ht="20.100000000000001" customHeight="1">
      <c r="A8" s="32"/>
      <c r="B8" s="1095" t="s">
        <v>1154</v>
      </c>
      <c r="C8" s="1095"/>
      <c r="D8" s="41">
        <v>9443</v>
      </c>
      <c r="E8" s="41">
        <v>2986</v>
      </c>
      <c r="F8" s="213">
        <f t="shared" ref="F8:F22" si="0">E8/$D8*100</f>
        <v>31.621306788097002</v>
      </c>
      <c r="G8" s="97">
        <v>4145</v>
      </c>
      <c r="H8" s="213">
        <f t="shared" ref="H8:H22" si="1">G8/$D8*100</f>
        <v>43.894948639203641</v>
      </c>
      <c r="I8" s="97">
        <v>701</v>
      </c>
      <c r="J8" s="213">
        <f t="shared" ref="J8:J15" si="2">I8/$D8*100</f>
        <v>7.423488298210315</v>
      </c>
      <c r="K8" s="97">
        <v>1253</v>
      </c>
      <c r="L8" s="213">
        <f t="shared" ref="L8:L22" si="3">K8/$D8*100</f>
        <v>13.269088213491475</v>
      </c>
      <c r="M8" s="43">
        <v>122</v>
      </c>
      <c r="N8" s="213">
        <f t="shared" ref="N8:N10" si="4">M8/$D8*100</f>
        <v>1.2919623001164884</v>
      </c>
      <c r="O8" s="97">
        <v>236</v>
      </c>
      <c r="P8" s="574">
        <f t="shared" ref="P8:P22" si="5">O8/$D8*100</f>
        <v>2.4992057608810758</v>
      </c>
      <c r="S8" s="866"/>
      <c r="T8" s="866"/>
      <c r="U8" s="866"/>
      <c r="V8" s="866"/>
      <c r="W8" s="866"/>
      <c r="X8" s="866"/>
    </row>
    <row r="9" spans="1:24" s="33" customFormat="1" ht="20.100000000000001" customHeight="1">
      <c r="A9" s="32"/>
      <c r="B9" s="1097" t="s">
        <v>111</v>
      </c>
      <c r="C9" s="529" t="s">
        <v>112</v>
      </c>
      <c r="D9" s="73">
        <v>5441</v>
      </c>
      <c r="E9" s="73">
        <v>1782</v>
      </c>
      <c r="F9" s="50">
        <f t="shared" si="0"/>
        <v>32.751332475647857</v>
      </c>
      <c r="G9" s="101">
        <v>2364</v>
      </c>
      <c r="H9" s="50">
        <f t="shared" si="1"/>
        <v>43.44789560742511</v>
      </c>
      <c r="I9" s="101">
        <v>394</v>
      </c>
      <c r="J9" s="50">
        <f t="shared" si="2"/>
        <v>7.2413159345708511</v>
      </c>
      <c r="K9" s="101">
        <v>688</v>
      </c>
      <c r="L9" s="50">
        <f t="shared" si="3"/>
        <v>12.644734423819152</v>
      </c>
      <c r="M9" s="75">
        <v>83</v>
      </c>
      <c r="N9" s="50">
        <f t="shared" si="4"/>
        <v>1.5254548796177172</v>
      </c>
      <c r="O9" s="101">
        <v>130</v>
      </c>
      <c r="P9" s="48">
        <f t="shared" si="5"/>
        <v>2.3892666789193164</v>
      </c>
    </row>
    <row r="10" spans="1:24" s="33" customFormat="1" ht="20.100000000000001" customHeight="1">
      <c r="A10" s="32"/>
      <c r="B10" s="1131"/>
      <c r="C10" s="540" t="s">
        <v>113</v>
      </c>
      <c r="D10" s="78">
        <v>4002</v>
      </c>
      <c r="E10" s="78">
        <v>1204</v>
      </c>
      <c r="F10" s="81">
        <f t="shared" si="0"/>
        <v>30.084957521239382</v>
      </c>
      <c r="G10" s="105">
        <v>1781</v>
      </c>
      <c r="H10" s="81">
        <f t="shared" si="1"/>
        <v>44.502748625687154</v>
      </c>
      <c r="I10" s="109">
        <v>307</v>
      </c>
      <c r="J10" s="81">
        <f t="shared" si="2"/>
        <v>7.671164417791104</v>
      </c>
      <c r="K10" s="109">
        <v>565</v>
      </c>
      <c r="L10" s="81">
        <f t="shared" si="3"/>
        <v>14.117941029485257</v>
      </c>
      <c r="M10" s="49">
        <v>39</v>
      </c>
      <c r="N10" s="81">
        <f t="shared" si="4"/>
        <v>0.97451274362818585</v>
      </c>
      <c r="O10" s="109">
        <v>106</v>
      </c>
      <c r="P10" s="79">
        <f t="shared" si="5"/>
        <v>2.6486756621689156</v>
      </c>
    </row>
    <row r="11" spans="1:24" s="33" customFormat="1" ht="20.100000000000001" customHeight="1">
      <c r="A11" s="32"/>
      <c r="B11" s="1118" t="s">
        <v>212</v>
      </c>
      <c r="C11" s="224" t="s">
        <v>213</v>
      </c>
      <c r="D11" s="218">
        <v>787</v>
      </c>
      <c r="E11" s="218">
        <v>326</v>
      </c>
      <c r="F11" s="50">
        <f t="shared" si="0"/>
        <v>41.42312579415502</v>
      </c>
      <c r="G11" s="219">
        <v>267</v>
      </c>
      <c r="H11" s="50">
        <f t="shared" si="1"/>
        <v>33.926302414231259</v>
      </c>
      <c r="I11" s="75">
        <v>48</v>
      </c>
      <c r="J11" s="50">
        <f t="shared" si="2"/>
        <v>6.099110546378653</v>
      </c>
      <c r="K11" s="75">
        <v>134</v>
      </c>
      <c r="L11" s="50">
        <f t="shared" si="3"/>
        <v>17.026683608640404</v>
      </c>
      <c r="M11" s="75" t="s">
        <v>550</v>
      </c>
      <c r="N11" s="50" t="s">
        <v>550</v>
      </c>
      <c r="O11" s="75">
        <v>10</v>
      </c>
      <c r="P11" s="48">
        <f t="shared" si="5"/>
        <v>1.2706480304955527</v>
      </c>
    </row>
    <row r="12" spans="1:24" s="33" customFormat="1" ht="20.100000000000001" customHeight="1">
      <c r="A12" s="32"/>
      <c r="B12" s="1118"/>
      <c r="C12" s="224" t="s">
        <v>214</v>
      </c>
      <c r="D12" s="167">
        <v>1228</v>
      </c>
      <c r="E12" s="167">
        <v>285</v>
      </c>
      <c r="F12" s="50">
        <f t="shared" si="0"/>
        <v>23.208469055374593</v>
      </c>
      <c r="G12" s="93">
        <v>694</v>
      </c>
      <c r="H12" s="50">
        <f t="shared" si="1"/>
        <v>56.514657980456029</v>
      </c>
      <c r="I12" s="49">
        <v>137</v>
      </c>
      <c r="J12" s="50">
        <f t="shared" si="2"/>
        <v>11.156351791530945</v>
      </c>
      <c r="K12" s="49">
        <v>52</v>
      </c>
      <c r="L12" s="50">
        <f t="shared" si="3"/>
        <v>4.234527687296417</v>
      </c>
      <c r="M12" s="49">
        <v>24</v>
      </c>
      <c r="N12" s="50">
        <f t="shared" ref="N12:N22" si="6">M12/$D12*100</f>
        <v>1.9543973941368076</v>
      </c>
      <c r="O12" s="49">
        <v>36</v>
      </c>
      <c r="P12" s="48">
        <f t="shared" si="5"/>
        <v>2.9315960912052117</v>
      </c>
    </row>
    <row r="13" spans="1:24" s="33" customFormat="1" ht="20.100000000000001" customHeight="1">
      <c r="A13" s="32"/>
      <c r="B13" s="1118"/>
      <c r="C13" s="224" t="s">
        <v>215</v>
      </c>
      <c r="D13" s="167">
        <v>802</v>
      </c>
      <c r="E13" s="167">
        <v>564</v>
      </c>
      <c r="F13" s="50">
        <f t="shared" si="0"/>
        <v>70.32418952618454</v>
      </c>
      <c r="G13" s="93">
        <v>13</v>
      </c>
      <c r="H13" s="50">
        <f t="shared" si="1"/>
        <v>1.6209476309226933</v>
      </c>
      <c r="I13" s="49">
        <v>11</v>
      </c>
      <c r="J13" s="50">
        <f t="shared" si="2"/>
        <v>1.3715710723192018</v>
      </c>
      <c r="K13" s="49">
        <v>105</v>
      </c>
      <c r="L13" s="50">
        <f t="shared" si="3"/>
        <v>13.092269326683292</v>
      </c>
      <c r="M13" s="49">
        <v>42</v>
      </c>
      <c r="N13" s="50">
        <f t="shared" si="6"/>
        <v>5.2369077306733169</v>
      </c>
      <c r="O13" s="49">
        <v>67</v>
      </c>
      <c r="P13" s="48">
        <f t="shared" si="5"/>
        <v>8.3541147132169584</v>
      </c>
    </row>
    <row r="14" spans="1:24" s="33" customFormat="1" ht="20.100000000000001" customHeight="1">
      <c r="A14" s="32"/>
      <c r="B14" s="1118"/>
      <c r="C14" s="224" t="s">
        <v>216</v>
      </c>
      <c r="D14" s="167">
        <v>414</v>
      </c>
      <c r="E14" s="167">
        <v>233</v>
      </c>
      <c r="F14" s="50">
        <f t="shared" si="0"/>
        <v>56.280193236714972</v>
      </c>
      <c r="G14" s="93">
        <v>70</v>
      </c>
      <c r="H14" s="50">
        <f t="shared" si="1"/>
        <v>16.908212560386474</v>
      </c>
      <c r="I14" s="49">
        <v>42</v>
      </c>
      <c r="J14" s="50">
        <f t="shared" si="2"/>
        <v>10.144927536231885</v>
      </c>
      <c r="K14" s="49">
        <v>51</v>
      </c>
      <c r="L14" s="50">
        <f t="shared" si="3"/>
        <v>12.318840579710146</v>
      </c>
      <c r="M14" s="49">
        <v>7</v>
      </c>
      <c r="N14" s="50">
        <f t="shared" si="6"/>
        <v>1.6908212560386473</v>
      </c>
      <c r="O14" s="49">
        <v>11</v>
      </c>
      <c r="P14" s="48">
        <f t="shared" si="5"/>
        <v>2.6570048309178742</v>
      </c>
    </row>
    <row r="15" spans="1:24" s="33" customFormat="1" ht="20.100000000000001" customHeight="1">
      <c r="A15" s="32"/>
      <c r="B15" s="1118"/>
      <c r="C15" s="224" t="s">
        <v>217</v>
      </c>
      <c r="D15" s="167">
        <v>2481</v>
      </c>
      <c r="E15" s="167">
        <v>460</v>
      </c>
      <c r="F15" s="50">
        <f t="shared" si="0"/>
        <v>18.540910923014913</v>
      </c>
      <c r="G15" s="93">
        <v>1226</v>
      </c>
      <c r="H15" s="50">
        <f t="shared" si="1"/>
        <v>49.415558242644096</v>
      </c>
      <c r="I15" s="49">
        <v>294</v>
      </c>
      <c r="J15" s="50">
        <f t="shared" si="2"/>
        <v>11.850060459492139</v>
      </c>
      <c r="K15" s="49">
        <v>448</v>
      </c>
      <c r="L15" s="50">
        <f t="shared" si="3"/>
        <v>18.057234985892784</v>
      </c>
      <c r="M15" s="49">
        <v>14</v>
      </c>
      <c r="N15" s="50">
        <f t="shared" si="6"/>
        <v>0.56428859330914949</v>
      </c>
      <c r="O15" s="49">
        <v>39</v>
      </c>
      <c r="P15" s="48">
        <f t="shared" si="5"/>
        <v>1.5719467956469164</v>
      </c>
    </row>
    <row r="16" spans="1:24" s="33" customFormat="1" ht="20.100000000000001" customHeight="1">
      <c r="A16" s="32"/>
      <c r="B16" s="1118"/>
      <c r="C16" s="224" t="s">
        <v>218</v>
      </c>
      <c r="D16" s="167">
        <v>1843</v>
      </c>
      <c r="E16" s="167">
        <v>170</v>
      </c>
      <c r="F16" s="50">
        <f t="shared" si="0"/>
        <v>9.2240911557243628</v>
      </c>
      <c r="G16" s="93">
        <v>1598</v>
      </c>
      <c r="H16" s="50">
        <f t="shared" si="1"/>
        <v>86.706456863809009</v>
      </c>
      <c r="I16" s="49" t="s">
        <v>550</v>
      </c>
      <c r="J16" s="50" t="s">
        <v>550</v>
      </c>
      <c r="K16" s="49">
        <v>47</v>
      </c>
      <c r="L16" s="50">
        <f t="shared" si="3"/>
        <v>2.5501899077590884</v>
      </c>
      <c r="M16" s="49">
        <v>7</v>
      </c>
      <c r="N16" s="50">
        <f t="shared" si="6"/>
        <v>0.37981551817688552</v>
      </c>
      <c r="O16" s="49">
        <v>20</v>
      </c>
      <c r="P16" s="48">
        <f t="shared" si="5"/>
        <v>1.0851871947911014</v>
      </c>
    </row>
    <row r="17" spans="1:16" s="33" customFormat="1" ht="20.100000000000001" customHeight="1">
      <c r="A17" s="32"/>
      <c r="B17" s="1118"/>
      <c r="C17" s="224" t="s">
        <v>1157</v>
      </c>
      <c r="D17" s="167">
        <v>1150</v>
      </c>
      <c r="E17" s="167">
        <v>576</v>
      </c>
      <c r="F17" s="50">
        <f t="shared" si="0"/>
        <v>50.086956521739133</v>
      </c>
      <c r="G17" s="93">
        <v>90</v>
      </c>
      <c r="H17" s="50">
        <f t="shared" si="1"/>
        <v>7.8260869565217401</v>
      </c>
      <c r="I17" s="49">
        <v>115</v>
      </c>
      <c r="J17" s="50">
        <f t="shared" ref="J17:J22" si="7">I17/$D17*100</f>
        <v>10</v>
      </c>
      <c r="K17" s="49">
        <v>318</v>
      </c>
      <c r="L17" s="50">
        <f t="shared" si="3"/>
        <v>27.652173913043477</v>
      </c>
      <c r="M17" s="49">
        <v>16</v>
      </c>
      <c r="N17" s="50">
        <f t="shared" si="6"/>
        <v>1.3913043478260869</v>
      </c>
      <c r="O17" s="49">
        <v>35</v>
      </c>
      <c r="P17" s="48">
        <f t="shared" si="5"/>
        <v>3.0434782608695654</v>
      </c>
    </row>
    <row r="18" spans="1:16" s="33" customFormat="1" ht="20.100000000000001" customHeight="1">
      <c r="A18" s="32"/>
      <c r="B18" s="1132"/>
      <c r="C18" s="547" t="s">
        <v>1202</v>
      </c>
      <c r="D18" s="382">
        <v>738</v>
      </c>
      <c r="E18" s="382">
        <v>372</v>
      </c>
      <c r="F18" s="50">
        <f t="shared" si="0"/>
        <v>50.40650406504065</v>
      </c>
      <c r="G18" s="385">
        <v>187</v>
      </c>
      <c r="H18" s="50">
        <f t="shared" si="1"/>
        <v>25.338753387533874</v>
      </c>
      <c r="I18" s="80">
        <v>53</v>
      </c>
      <c r="J18" s="50">
        <f t="shared" si="7"/>
        <v>7.1815718157181578</v>
      </c>
      <c r="K18" s="80">
        <v>98</v>
      </c>
      <c r="L18" s="50">
        <f t="shared" si="3"/>
        <v>13.279132791327914</v>
      </c>
      <c r="M18" s="80">
        <v>10</v>
      </c>
      <c r="N18" s="50">
        <f t="shared" si="6"/>
        <v>1.3550135501355014</v>
      </c>
      <c r="O18" s="80">
        <v>18</v>
      </c>
      <c r="P18" s="48">
        <f t="shared" si="5"/>
        <v>2.4390243902439024</v>
      </c>
    </row>
    <row r="19" spans="1:16" s="33" customFormat="1" ht="20.100000000000001" customHeight="1">
      <c r="A19" s="32"/>
      <c r="B19" s="1097" t="s">
        <v>1203</v>
      </c>
      <c r="C19" s="546" t="s">
        <v>1204</v>
      </c>
      <c r="D19" s="47">
        <v>2527</v>
      </c>
      <c r="E19" s="47">
        <v>775</v>
      </c>
      <c r="F19" s="76">
        <f t="shared" si="0"/>
        <v>30.668777206173324</v>
      </c>
      <c r="G19" s="109">
        <v>1118</v>
      </c>
      <c r="H19" s="76">
        <f t="shared" si="1"/>
        <v>44.242184408389399</v>
      </c>
      <c r="I19" s="109">
        <v>169</v>
      </c>
      <c r="J19" s="76">
        <f t="shared" si="7"/>
        <v>6.6877720617332814</v>
      </c>
      <c r="K19" s="109">
        <v>347</v>
      </c>
      <c r="L19" s="76">
        <f t="shared" si="3"/>
        <v>13.73169766521567</v>
      </c>
      <c r="M19" s="49">
        <v>36</v>
      </c>
      <c r="N19" s="76">
        <f t="shared" si="6"/>
        <v>1.4246141669964385</v>
      </c>
      <c r="O19" s="109">
        <v>82</v>
      </c>
      <c r="P19" s="74">
        <f t="shared" si="5"/>
        <v>3.2449544914918875</v>
      </c>
    </row>
    <row r="20" spans="1:16" s="33" customFormat="1" ht="20.100000000000001" customHeight="1">
      <c r="A20" s="32"/>
      <c r="B20" s="1098"/>
      <c r="C20" s="530" t="s">
        <v>1205</v>
      </c>
      <c r="D20" s="47">
        <v>2508</v>
      </c>
      <c r="E20" s="47">
        <v>795</v>
      </c>
      <c r="F20" s="50">
        <f t="shared" si="0"/>
        <v>31.698564593301437</v>
      </c>
      <c r="G20" s="109">
        <v>1101</v>
      </c>
      <c r="H20" s="50">
        <f t="shared" si="1"/>
        <v>43.899521531100476</v>
      </c>
      <c r="I20" s="109">
        <v>167</v>
      </c>
      <c r="J20" s="50">
        <f t="shared" si="7"/>
        <v>6.6586921850079754</v>
      </c>
      <c r="K20" s="109">
        <v>338</v>
      </c>
      <c r="L20" s="50">
        <f t="shared" si="3"/>
        <v>13.476874003189792</v>
      </c>
      <c r="M20" s="49">
        <v>41</v>
      </c>
      <c r="N20" s="50">
        <f t="shared" si="6"/>
        <v>1.634768740031898</v>
      </c>
      <c r="O20" s="109">
        <v>66</v>
      </c>
      <c r="P20" s="48">
        <f t="shared" si="5"/>
        <v>2.6315789473684208</v>
      </c>
    </row>
    <row r="21" spans="1:16" s="33" customFormat="1" ht="20.100000000000001" customHeight="1">
      <c r="A21" s="32"/>
      <c r="B21" s="1098"/>
      <c r="C21" s="530" t="s">
        <v>1206</v>
      </c>
      <c r="D21" s="47">
        <v>2397</v>
      </c>
      <c r="E21" s="47">
        <v>741</v>
      </c>
      <c r="F21" s="50">
        <f t="shared" si="0"/>
        <v>30.913642052565709</v>
      </c>
      <c r="G21" s="109">
        <v>1065</v>
      </c>
      <c r="H21" s="50">
        <f t="shared" si="1"/>
        <v>44.430538172715892</v>
      </c>
      <c r="I21" s="109">
        <v>190</v>
      </c>
      <c r="J21" s="50">
        <f t="shared" si="7"/>
        <v>7.9265748852732578</v>
      </c>
      <c r="K21" s="109">
        <v>334</v>
      </c>
      <c r="L21" s="50">
        <f t="shared" si="3"/>
        <v>13.934084272006675</v>
      </c>
      <c r="M21" s="49">
        <v>26</v>
      </c>
      <c r="N21" s="50">
        <f t="shared" si="6"/>
        <v>1.0846891948268669</v>
      </c>
      <c r="O21" s="109">
        <v>41</v>
      </c>
      <c r="P21" s="48">
        <f t="shared" si="5"/>
        <v>1.7104714226115976</v>
      </c>
    </row>
    <row r="22" spans="1:16" s="33" customFormat="1" ht="15" customHeight="1">
      <c r="A22" s="32"/>
      <c r="B22" s="1099"/>
      <c r="C22" s="539" t="s">
        <v>130</v>
      </c>
      <c r="D22" s="53">
        <v>2011</v>
      </c>
      <c r="E22" s="53">
        <v>675</v>
      </c>
      <c r="F22" s="56">
        <f t="shared" si="0"/>
        <v>33.565390353058177</v>
      </c>
      <c r="G22" s="112">
        <v>861</v>
      </c>
      <c r="H22" s="56">
        <f t="shared" si="1"/>
        <v>42.814520139234212</v>
      </c>
      <c r="I22" s="112">
        <v>175</v>
      </c>
      <c r="J22" s="56">
        <f t="shared" si="7"/>
        <v>8.7021382396817497</v>
      </c>
      <c r="K22" s="112">
        <v>234</v>
      </c>
      <c r="L22" s="56">
        <f t="shared" si="3"/>
        <v>11.636001989060169</v>
      </c>
      <c r="M22" s="55">
        <v>19</v>
      </c>
      <c r="N22" s="56">
        <f t="shared" si="6"/>
        <v>0.94480358030830436</v>
      </c>
      <c r="O22" s="112">
        <v>47</v>
      </c>
      <c r="P22" s="54">
        <f t="shared" si="5"/>
        <v>2.3371456986573844</v>
      </c>
    </row>
    <row r="23" spans="1:16" s="33" customFormat="1" ht="15" customHeight="1">
      <c r="A23" s="32"/>
      <c r="B23" s="65" t="s">
        <v>1146</v>
      </c>
      <c r="D23" s="66"/>
      <c r="E23" s="66"/>
      <c r="F23" s="66"/>
      <c r="G23" s="223"/>
      <c r="H23" s="66"/>
      <c r="I23" s="66"/>
    </row>
    <row r="24" spans="1:16" s="33" customFormat="1" ht="15" customHeight="1">
      <c r="A24" s="32"/>
      <c r="B24" s="65" t="s">
        <v>1319</v>
      </c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s="33" customFormat="1" ht="15" customHeight="1">
      <c r="B25" s="65" t="s">
        <v>1311</v>
      </c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</row>
  </sheetData>
  <mergeCells count="14">
    <mergeCell ref="B7:C7"/>
    <mergeCell ref="B8:C8"/>
    <mergeCell ref="B9:B10"/>
    <mergeCell ref="B11:B18"/>
    <mergeCell ref="B19:B22"/>
    <mergeCell ref="B4:C6"/>
    <mergeCell ref="E4:P4"/>
    <mergeCell ref="E5:F5"/>
    <mergeCell ref="G5:H5"/>
    <mergeCell ref="I5:J5"/>
    <mergeCell ref="K5:L5"/>
    <mergeCell ref="M5:N5"/>
    <mergeCell ref="O5:P5"/>
    <mergeCell ref="D4:D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7" orientation="landscape" horizont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P23"/>
  <sheetViews>
    <sheetView showZeros="0" zoomScaleNormal="100" zoomScaleSheetLayoutView="100" workbookViewId="0">
      <selection activeCell="D18" sqref="D18"/>
    </sheetView>
  </sheetViews>
  <sheetFormatPr defaultColWidth="9" defaultRowHeight="12.75"/>
  <cols>
    <col min="1" max="1" width="1.25" style="687" customWidth="1"/>
    <col min="2" max="2" width="3.625" style="687" customWidth="1"/>
    <col min="3" max="3" width="15.25" style="687" customWidth="1"/>
    <col min="4" max="5" width="10.625" style="687" customWidth="1"/>
    <col min="6" max="6" width="9" style="687" customWidth="1"/>
    <col min="7" max="7" width="10.625" style="687" customWidth="1"/>
    <col min="8" max="8" width="7.625" style="687" customWidth="1"/>
    <col min="9" max="9" width="10.625" style="687" customWidth="1"/>
    <col min="10" max="10" width="7.625" style="687" customWidth="1"/>
    <col min="11" max="11" width="10.625" style="687" customWidth="1"/>
    <col min="12" max="12" width="7.625" style="687" customWidth="1"/>
    <col min="13" max="13" width="10.625" style="687" customWidth="1"/>
    <col min="14" max="14" width="7.625" style="687" customWidth="1"/>
    <col min="15" max="15" width="10.625" style="687" customWidth="1"/>
    <col min="16" max="16" width="7.625" style="687" customWidth="1"/>
    <col min="17" max="16384" width="9" style="687"/>
  </cols>
  <sheetData>
    <row r="1" spans="1:16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16" ht="20.100000000000001" customHeight="1">
      <c r="A2" s="189"/>
      <c r="B2" s="1" t="s">
        <v>1207</v>
      </c>
      <c r="D2" s="1"/>
      <c r="E2" s="862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</row>
    <row r="3" spans="1:16" s="33" customFormat="1" ht="20.100000000000001" customHeight="1">
      <c r="A3" s="32"/>
      <c r="B3" s="32"/>
      <c r="C3" s="534"/>
      <c r="D3" s="32"/>
      <c r="E3" s="32"/>
      <c r="F3" s="32"/>
      <c r="G3" s="32"/>
      <c r="H3" s="32"/>
      <c r="I3" s="32"/>
      <c r="J3" s="32"/>
      <c r="K3" s="32"/>
      <c r="L3" s="32"/>
      <c r="M3" s="32"/>
      <c r="O3" s="32"/>
      <c r="P3" s="31" t="s">
        <v>1177</v>
      </c>
    </row>
    <row r="4" spans="1:16" s="33" customFormat="1" ht="20.100000000000001" customHeight="1">
      <c r="A4" s="32"/>
      <c r="B4" s="1083"/>
      <c r="C4" s="1083"/>
      <c r="D4" s="1075" t="s">
        <v>1178</v>
      </c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</row>
    <row r="5" spans="1:16" s="33" customFormat="1" ht="20.100000000000001" customHeight="1">
      <c r="A5" s="32"/>
      <c r="B5" s="1086"/>
      <c r="C5" s="1086"/>
      <c r="D5" s="1076"/>
      <c r="E5" s="1077" t="s">
        <v>1208</v>
      </c>
      <c r="F5" s="1078"/>
      <c r="G5" s="1081" t="s">
        <v>1209</v>
      </c>
      <c r="H5" s="1078"/>
      <c r="I5" s="1081" t="s">
        <v>1210</v>
      </c>
      <c r="J5" s="1078"/>
      <c r="K5" s="1081" t="s">
        <v>1211</v>
      </c>
      <c r="L5" s="1078"/>
      <c r="M5" s="1081" t="s">
        <v>1212</v>
      </c>
      <c r="N5" s="1078"/>
      <c r="O5" s="1081" t="s">
        <v>1213</v>
      </c>
      <c r="P5" s="1083"/>
    </row>
    <row r="6" spans="1:16" s="33" customFormat="1" ht="20.100000000000001" customHeight="1">
      <c r="A6" s="32"/>
      <c r="B6" s="1093"/>
      <c r="C6" s="1093"/>
      <c r="D6" s="1089"/>
      <c r="E6" s="552"/>
      <c r="F6" s="36" t="s">
        <v>97</v>
      </c>
      <c r="G6" s="548"/>
      <c r="H6" s="38" t="s">
        <v>97</v>
      </c>
      <c r="I6" s="863"/>
      <c r="J6" s="204" t="s">
        <v>97</v>
      </c>
      <c r="K6" s="548"/>
      <c r="L6" s="38" t="s">
        <v>97</v>
      </c>
      <c r="M6" s="205"/>
      <c r="N6" s="36" t="s">
        <v>97</v>
      </c>
      <c r="O6" s="548"/>
      <c r="P6" s="36" t="s">
        <v>97</v>
      </c>
    </row>
    <row r="7" spans="1:16" s="33" customFormat="1" ht="20.100000000000001" customHeight="1">
      <c r="A7" s="32"/>
      <c r="B7" s="1095" t="s">
        <v>110</v>
      </c>
      <c r="C7" s="1095"/>
      <c r="D7" s="162">
        <v>36222</v>
      </c>
      <c r="E7" s="41">
        <v>19065</v>
      </c>
      <c r="F7" s="44">
        <f>E7/$D7*100</f>
        <v>52.633758489315888</v>
      </c>
      <c r="G7" s="43">
        <v>5970</v>
      </c>
      <c r="H7" s="44">
        <f>G7/$D7*100</f>
        <v>16.481696206725193</v>
      </c>
      <c r="I7" s="43">
        <v>7666</v>
      </c>
      <c r="J7" s="44">
        <f>I7/$D7*100</f>
        <v>21.163933521064546</v>
      </c>
      <c r="K7" s="43">
        <v>1534</v>
      </c>
      <c r="L7" s="44">
        <f>K7/$D7*100</f>
        <v>4.2349953067196733</v>
      </c>
      <c r="M7" s="97">
        <v>110</v>
      </c>
      <c r="N7" s="44">
        <f>M7/$D7*100</f>
        <v>0.30368284468002871</v>
      </c>
      <c r="O7" s="43">
        <v>1877</v>
      </c>
      <c r="P7" s="42">
        <f>O7/$D7*100</f>
        <v>5.1819336314946716</v>
      </c>
    </row>
    <row r="8" spans="1:16" s="33" customFormat="1" ht="20.100000000000001" customHeight="1">
      <c r="A8" s="32"/>
      <c r="B8" s="1095" t="s">
        <v>1154</v>
      </c>
      <c r="C8" s="1095"/>
      <c r="D8" s="41">
        <v>8933</v>
      </c>
      <c r="E8" s="41">
        <v>5653</v>
      </c>
      <c r="F8" s="96">
        <f>E8/$D8*100</f>
        <v>63.282212022836667</v>
      </c>
      <c r="G8" s="43">
        <v>1211</v>
      </c>
      <c r="H8" s="96">
        <f>G8/$D8*100</f>
        <v>13.556475987909996</v>
      </c>
      <c r="I8" s="97">
        <v>1351</v>
      </c>
      <c r="J8" s="96">
        <f>I8/$D8*100</f>
        <v>15.123698645471844</v>
      </c>
      <c r="K8" s="97">
        <v>350</v>
      </c>
      <c r="L8" s="96">
        <f>K8/$D8*100</f>
        <v>3.9180566439046229</v>
      </c>
      <c r="M8" s="43">
        <v>49</v>
      </c>
      <c r="N8" s="96">
        <f>M8/$D8*100</f>
        <v>0.54852793014664725</v>
      </c>
      <c r="O8" s="97">
        <v>319</v>
      </c>
      <c r="P8" s="42">
        <f>O8/$D8*100</f>
        <v>3.5710287697302139</v>
      </c>
    </row>
    <row r="9" spans="1:16" s="33" customFormat="1" ht="20.100000000000001" customHeight="1">
      <c r="A9" s="32"/>
      <c r="B9" s="1097" t="s">
        <v>111</v>
      </c>
      <c r="C9" s="529" t="s">
        <v>112</v>
      </c>
      <c r="D9" s="73">
        <v>4970</v>
      </c>
      <c r="E9" s="73">
        <v>3373</v>
      </c>
      <c r="F9" s="100">
        <f>E9/$D9*100</f>
        <v>67.867203219315897</v>
      </c>
      <c r="G9" s="75">
        <v>591</v>
      </c>
      <c r="H9" s="100">
        <f>G9/$D9*100</f>
        <v>11.891348088531187</v>
      </c>
      <c r="I9" s="101">
        <v>663</v>
      </c>
      <c r="J9" s="100">
        <f>I9/$D9*100</f>
        <v>13.340040241448692</v>
      </c>
      <c r="K9" s="101">
        <v>160</v>
      </c>
      <c r="L9" s="100">
        <f>K9/$D9*100</f>
        <v>3.2193158953722336</v>
      </c>
      <c r="M9" s="75">
        <v>15</v>
      </c>
      <c r="N9" s="100">
        <f>M9/$D9*100</f>
        <v>0.30181086519114686</v>
      </c>
      <c r="O9" s="101">
        <v>168</v>
      </c>
      <c r="P9" s="74">
        <f>O9/$D9*100</f>
        <v>3.3802816901408446</v>
      </c>
    </row>
    <row r="10" spans="1:16" s="33" customFormat="1" ht="20.100000000000001" customHeight="1">
      <c r="A10" s="32"/>
      <c r="B10" s="1131"/>
      <c r="C10" s="540" t="s">
        <v>1214</v>
      </c>
      <c r="D10" s="78">
        <v>3963</v>
      </c>
      <c r="E10" s="78">
        <v>2280</v>
      </c>
      <c r="F10" s="104">
        <f>E10/$D10*100</f>
        <v>57.532172596517796</v>
      </c>
      <c r="G10" s="80">
        <v>620</v>
      </c>
      <c r="H10" s="104">
        <f>G10/$D10*100</f>
        <v>15.644713600807469</v>
      </c>
      <c r="I10" s="105">
        <v>688</v>
      </c>
      <c r="J10" s="104">
        <f>I10/$D10*100</f>
        <v>17.360585415089581</v>
      </c>
      <c r="K10" s="80">
        <v>190</v>
      </c>
      <c r="L10" s="104">
        <f>K10/$D10*100</f>
        <v>4.7943477163764827</v>
      </c>
      <c r="M10" s="80">
        <v>34</v>
      </c>
      <c r="N10" s="104">
        <f>M10/$D10*100</f>
        <v>0.85793590714105472</v>
      </c>
      <c r="O10" s="80">
        <v>151</v>
      </c>
      <c r="P10" s="79">
        <f>O10/$D10*100</f>
        <v>3.8102447640676251</v>
      </c>
    </row>
    <row r="11" spans="1:16" s="33" customFormat="1" ht="20.100000000000001" customHeight="1">
      <c r="A11" s="32"/>
      <c r="B11" s="1097" t="s">
        <v>1215</v>
      </c>
      <c r="C11" s="868" t="s">
        <v>1216</v>
      </c>
      <c r="D11" s="47">
        <v>2499</v>
      </c>
      <c r="E11" s="47">
        <v>1624</v>
      </c>
      <c r="F11" s="108">
        <f t="shared" ref="F11:H14" si="0">E11/$D11*100</f>
        <v>64.9859943977591</v>
      </c>
      <c r="G11" s="49">
        <v>267</v>
      </c>
      <c r="H11" s="108">
        <f t="shared" si="0"/>
        <v>10.684273709483794</v>
      </c>
      <c r="I11" s="109">
        <v>407</v>
      </c>
      <c r="J11" s="108">
        <f t="shared" ref="J11:J14" si="1">I11/$D11*100</f>
        <v>16.286514605842335</v>
      </c>
      <c r="K11" s="109">
        <v>94</v>
      </c>
      <c r="L11" s="108">
        <f t="shared" ref="L11:L14" si="2">K11/$D11*100</f>
        <v>3.7615046018407363</v>
      </c>
      <c r="M11" s="49">
        <v>21</v>
      </c>
      <c r="N11" s="108">
        <f t="shared" ref="N11:N13" si="3">M11/$D11*100</f>
        <v>0.84033613445378152</v>
      </c>
      <c r="O11" s="109">
        <v>86</v>
      </c>
      <c r="P11" s="48">
        <f t="shared" ref="P11:P14" si="4">O11/$D11*100</f>
        <v>3.4413765506202481</v>
      </c>
    </row>
    <row r="12" spans="1:16" s="33" customFormat="1" ht="20.100000000000001" customHeight="1">
      <c r="A12" s="32"/>
      <c r="B12" s="1098"/>
      <c r="C12" s="530" t="s">
        <v>128</v>
      </c>
      <c r="D12" s="47">
        <v>2581</v>
      </c>
      <c r="E12" s="47">
        <v>1678</v>
      </c>
      <c r="F12" s="108">
        <f t="shared" si="0"/>
        <v>65.013560635412631</v>
      </c>
      <c r="G12" s="49">
        <v>328</v>
      </c>
      <c r="H12" s="108">
        <f t="shared" si="0"/>
        <v>12.708252615265399</v>
      </c>
      <c r="I12" s="109">
        <v>372</v>
      </c>
      <c r="J12" s="108">
        <f t="shared" si="1"/>
        <v>14.413018209996126</v>
      </c>
      <c r="K12" s="109">
        <v>94</v>
      </c>
      <c r="L12" s="108">
        <f t="shared" si="2"/>
        <v>3.6419992251065478</v>
      </c>
      <c r="M12" s="49">
        <v>17</v>
      </c>
      <c r="N12" s="108">
        <f t="shared" si="3"/>
        <v>0.65865943432777996</v>
      </c>
      <c r="O12" s="109">
        <v>92</v>
      </c>
      <c r="P12" s="48">
        <f t="shared" si="4"/>
        <v>3.5645098798915149</v>
      </c>
    </row>
    <row r="13" spans="1:16" s="33" customFormat="1" ht="20.100000000000001" customHeight="1">
      <c r="A13" s="32"/>
      <c r="B13" s="1098"/>
      <c r="C13" s="530" t="s">
        <v>129</v>
      </c>
      <c r="D13" s="47">
        <v>2205</v>
      </c>
      <c r="E13" s="47">
        <v>1401</v>
      </c>
      <c r="F13" s="108">
        <f t="shared" si="0"/>
        <v>63.537414965986393</v>
      </c>
      <c r="G13" s="49">
        <v>289</v>
      </c>
      <c r="H13" s="108">
        <f t="shared" si="0"/>
        <v>13.10657596371882</v>
      </c>
      <c r="I13" s="109">
        <v>336</v>
      </c>
      <c r="J13" s="108">
        <f t="shared" si="1"/>
        <v>15.238095238095239</v>
      </c>
      <c r="K13" s="109">
        <v>103</v>
      </c>
      <c r="L13" s="108">
        <f t="shared" si="2"/>
        <v>4.6712018140589571</v>
      </c>
      <c r="M13" s="49">
        <v>7</v>
      </c>
      <c r="N13" s="108">
        <f t="shared" si="3"/>
        <v>0.31746031746031744</v>
      </c>
      <c r="O13" s="109">
        <v>69</v>
      </c>
      <c r="P13" s="48">
        <f t="shared" si="4"/>
        <v>3.1292517006802725</v>
      </c>
    </row>
    <row r="14" spans="1:16" s="33" customFormat="1" ht="15" customHeight="1">
      <c r="A14" s="32"/>
      <c r="B14" s="1099"/>
      <c r="C14" s="539" t="s">
        <v>130</v>
      </c>
      <c r="D14" s="53">
        <v>1648</v>
      </c>
      <c r="E14" s="53">
        <v>950</v>
      </c>
      <c r="F14" s="111">
        <f t="shared" si="0"/>
        <v>57.645631067961169</v>
      </c>
      <c r="G14" s="55">
        <v>327</v>
      </c>
      <c r="H14" s="111">
        <f t="shared" si="0"/>
        <v>19.842233009708739</v>
      </c>
      <c r="I14" s="112">
        <v>236</v>
      </c>
      <c r="J14" s="111">
        <f t="shared" si="1"/>
        <v>14.320388349514563</v>
      </c>
      <c r="K14" s="112">
        <v>59</v>
      </c>
      <c r="L14" s="111">
        <f t="shared" si="2"/>
        <v>3.5800970873786406</v>
      </c>
      <c r="M14" s="55" t="s">
        <v>550</v>
      </c>
      <c r="N14" s="111" t="s">
        <v>550</v>
      </c>
      <c r="O14" s="112">
        <v>72</v>
      </c>
      <c r="P14" s="54">
        <f t="shared" si="4"/>
        <v>4.3689320388349513</v>
      </c>
    </row>
    <row r="15" spans="1:16" s="33" customFormat="1" ht="15" customHeight="1">
      <c r="A15" s="32"/>
      <c r="B15" s="65" t="s">
        <v>1176</v>
      </c>
      <c r="D15" s="66"/>
      <c r="E15" s="66"/>
      <c r="F15" s="66"/>
      <c r="G15" s="223"/>
      <c r="H15" s="66"/>
      <c r="I15" s="66"/>
    </row>
    <row r="16" spans="1:16" s="33" customFormat="1" ht="15" customHeight="1">
      <c r="B16" s="65"/>
      <c r="C16" s="65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2:16" ht="14.25">
      <c r="B17" s="65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</row>
    <row r="22" spans="2:16">
      <c r="F22" s="305"/>
      <c r="G22" s="305"/>
      <c r="H22" s="305"/>
      <c r="I22" s="305"/>
      <c r="J22" s="305"/>
      <c r="K22" s="305"/>
    </row>
    <row r="23" spans="2:16">
      <c r="F23" s="305"/>
      <c r="G23" s="305"/>
      <c r="H23" s="305"/>
      <c r="I23" s="305"/>
      <c r="J23" s="305"/>
      <c r="K23" s="305"/>
    </row>
  </sheetData>
  <mergeCells count="13">
    <mergeCell ref="B7:C7"/>
    <mergeCell ref="B8:C8"/>
    <mergeCell ref="B9:B10"/>
    <mergeCell ref="B11:B14"/>
    <mergeCell ref="B4:C6"/>
    <mergeCell ref="D4:D6"/>
    <mergeCell ref="E4:P4"/>
    <mergeCell ref="E5:F5"/>
    <mergeCell ref="G5:H5"/>
    <mergeCell ref="I5:J5"/>
    <mergeCell ref="K5:L5"/>
    <mergeCell ref="M5:N5"/>
    <mergeCell ref="O5:P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7" orientation="landscape" horizont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M24"/>
  <sheetViews>
    <sheetView showZeros="0" zoomScaleNormal="100" zoomScaleSheetLayoutView="100" workbookViewId="0">
      <selection activeCell="L4" sqref="L4"/>
    </sheetView>
  </sheetViews>
  <sheetFormatPr defaultColWidth="9" defaultRowHeight="12.75"/>
  <cols>
    <col min="1" max="1" width="1.25" style="29" customWidth="1"/>
    <col min="2" max="2" width="12.625" style="29" customWidth="1"/>
    <col min="3" max="4" width="10.625" style="29" customWidth="1"/>
    <col min="5" max="5" width="8.625" style="29" customWidth="1"/>
    <col min="6" max="6" width="10.625" style="29" customWidth="1"/>
    <col min="7" max="7" width="8.625" style="29" customWidth="1"/>
    <col min="8" max="8" width="10.625" style="29" customWidth="1"/>
    <col min="9" max="9" width="8.625" style="29" customWidth="1"/>
    <col min="10" max="10" width="11.375" style="29" customWidth="1"/>
    <col min="11" max="16384" width="9" style="29"/>
  </cols>
  <sheetData>
    <row r="1" spans="1:10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</row>
    <row r="2" spans="1:10" ht="20.100000000000001" customHeight="1">
      <c r="A2" s="27"/>
      <c r="B2" s="30" t="s">
        <v>89</v>
      </c>
      <c r="C2" s="27"/>
      <c r="D2" s="27"/>
      <c r="E2" s="27"/>
      <c r="F2" s="27"/>
      <c r="G2" s="27"/>
      <c r="H2" s="27"/>
      <c r="I2" s="27"/>
      <c r="J2" s="31"/>
    </row>
    <row r="3" spans="1:10" s="33" customFormat="1" ht="20.100000000000001" customHeight="1">
      <c r="A3" s="32"/>
      <c r="B3" s="32"/>
      <c r="C3" s="32"/>
      <c r="D3" s="32"/>
      <c r="E3" s="32"/>
      <c r="F3" s="32"/>
      <c r="G3" s="32"/>
      <c r="H3" s="31"/>
      <c r="J3" s="31" t="s">
        <v>90</v>
      </c>
    </row>
    <row r="4" spans="1:10" s="33" customFormat="1" ht="20.100000000000001" customHeight="1">
      <c r="A4" s="32"/>
      <c r="B4" s="1071" t="s">
        <v>91</v>
      </c>
      <c r="C4" s="1077" t="s">
        <v>92</v>
      </c>
      <c r="D4" s="1074"/>
      <c r="E4" s="1074"/>
      <c r="F4" s="1074"/>
      <c r="G4" s="1074"/>
      <c r="H4" s="1074"/>
      <c r="I4" s="1074"/>
      <c r="J4" s="1075" t="s">
        <v>93</v>
      </c>
    </row>
    <row r="5" spans="1:10" s="33" customFormat="1" ht="20.100000000000001" customHeight="1">
      <c r="A5" s="32"/>
      <c r="B5" s="1086"/>
      <c r="C5" s="1079"/>
      <c r="D5" s="1075" t="s">
        <v>94</v>
      </c>
      <c r="E5" s="1071"/>
      <c r="F5" s="1111" t="s">
        <v>95</v>
      </c>
      <c r="G5" s="1112"/>
      <c r="H5" s="1111" t="s">
        <v>96</v>
      </c>
      <c r="I5" s="1112"/>
      <c r="J5" s="1079"/>
    </row>
    <row r="6" spans="1:10" s="33" customFormat="1" ht="20.100000000000001" customHeight="1">
      <c r="A6" s="32"/>
      <c r="B6" s="1093"/>
      <c r="C6" s="1150"/>
      <c r="D6" s="35"/>
      <c r="E6" s="36" t="s">
        <v>97</v>
      </c>
      <c r="F6" s="37"/>
      <c r="G6" s="38" t="s">
        <v>97</v>
      </c>
      <c r="H6" s="37"/>
      <c r="I6" s="38" t="s">
        <v>97</v>
      </c>
      <c r="J6" s="1150"/>
    </row>
    <row r="7" spans="1:10" s="33" customFormat="1" ht="20.100000000000001" customHeight="1">
      <c r="A7" s="32"/>
      <c r="B7" s="40" t="s">
        <v>98</v>
      </c>
      <c r="C7" s="41">
        <v>16052</v>
      </c>
      <c r="D7" s="41">
        <v>7308</v>
      </c>
      <c r="E7" s="42">
        <f>ROUND(D7/$C7*100,2)</f>
        <v>45.53</v>
      </c>
      <c r="F7" s="43">
        <v>5070</v>
      </c>
      <c r="G7" s="44">
        <f t="shared" ref="G7:G10" si="0">ROUND(F7/$C7*100,2)</f>
        <v>31.58</v>
      </c>
      <c r="H7" s="43">
        <v>3674</v>
      </c>
      <c r="I7" s="44">
        <f t="shared" ref="I7:I10" si="1">ROUND(H7/$C7*100,2)</f>
        <v>22.89</v>
      </c>
      <c r="J7" s="45">
        <f>C7/95619.5*100</f>
        <v>16.787370776881286</v>
      </c>
    </row>
    <row r="8" spans="1:10" s="33" customFormat="1" ht="20.100000000000001" customHeight="1">
      <c r="A8" s="32"/>
      <c r="B8" s="46" t="s">
        <v>99</v>
      </c>
      <c r="C8" s="47">
        <v>16300</v>
      </c>
      <c r="D8" s="47">
        <v>7377</v>
      </c>
      <c r="E8" s="48">
        <f t="shared" ref="E8:E10" si="2">ROUND(D8/$C8*100,2)</f>
        <v>45.26</v>
      </c>
      <c r="F8" s="49">
        <v>5019</v>
      </c>
      <c r="G8" s="50">
        <f t="shared" si="0"/>
        <v>30.79</v>
      </c>
      <c r="H8" s="49">
        <v>3904</v>
      </c>
      <c r="I8" s="50">
        <f t="shared" si="1"/>
        <v>23.95</v>
      </c>
      <c r="J8" s="51">
        <f>C8/95788*100</f>
        <v>17.016745312565249</v>
      </c>
    </row>
    <row r="9" spans="1:10" s="33" customFormat="1" ht="20.100000000000001" customHeight="1">
      <c r="A9" s="32"/>
      <c r="B9" s="46" t="s">
        <v>100</v>
      </c>
      <c r="C9" s="47">
        <v>16074</v>
      </c>
      <c r="D9" s="47">
        <v>7393</v>
      </c>
      <c r="E9" s="48">
        <f t="shared" si="2"/>
        <v>45.99</v>
      </c>
      <c r="F9" s="49">
        <v>4964</v>
      </c>
      <c r="G9" s="50">
        <f t="shared" si="0"/>
        <v>30.88</v>
      </c>
      <c r="H9" s="49">
        <v>3717</v>
      </c>
      <c r="I9" s="50">
        <f t="shared" si="1"/>
        <v>23.12</v>
      </c>
      <c r="J9" s="51">
        <f>C9/96054*100</f>
        <v>16.734336935473795</v>
      </c>
    </row>
    <row r="10" spans="1:10" s="33" customFormat="1" ht="20.100000000000001" customHeight="1">
      <c r="A10" s="32"/>
      <c r="B10" s="46" t="s">
        <v>101</v>
      </c>
      <c r="C10" s="47">
        <v>13422</v>
      </c>
      <c r="D10" s="47">
        <v>6071</v>
      </c>
      <c r="E10" s="48">
        <f t="shared" si="2"/>
        <v>45.23</v>
      </c>
      <c r="F10" s="49">
        <v>4122</v>
      </c>
      <c r="G10" s="50">
        <f t="shared" si="0"/>
        <v>30.71</v>
      </c>
      <c r="H10" s="49">
        <v>3229</v>
      </c>
      <c r="I10" s="50">
        <f t="shared" si="1"/>
        <v>24.06</v>
      </c>
      <c r="J10" s="51">
        <f>C10/95591*100</f>
        <v>14.04107081210574</v>
      </c>
    </row>
    <row r="11" spans="1:10" s="33" customFormat="1" ht="20.100000000000001" customHeight="1">
      <c r="A11" s="32"/>
      <c r="B11" s="52" t="s">
        <v>102</v>
      </c>
      <c r="C11" s="53">
        <v>13118</v>
      </c>
      <c r="D11" s="53">
        <v>5835</v>
      </c>
      <c r="E11" s="54">
        <f>ROUND(D11/$C11*100,2)</f>
        <v>44.48</v>
      </c>
      <c r="F11" s="55">
        <v>4210</v>
      </c>
      <c r="G11" s="56">
        <f>ROUND(F11/$C11*100,2)</f>
        <v>32.090000000000003</v>
      </c>
      <c r="H11" s="55">
        <v>3073</v>
      </c>
      <c r="I11" s="56">
        <f>ROUND(H11/$C11*100,2)</f>
        <v>23.43</v>
      </c>
      <c r="J11" s="57">
        <f>C11/94592.5*100</f>
        <v>13.867907075085235</v>
      </c>
    </row>
    <row r="12" spans="1:10" s="33" customFormat="1" ht="9.9499999999999993" customHeight="1">
      <c r="A12" s="32"/>
      <c r="B12" s="58"/>
      <c r="C12" s="59"/>
      <c r="D12" s="59"/>
      <c r="E12" s="60"/>
      <c r="F12" s="59"/>
      <c r="G12" s="60"/>
      <c r="H12" s="59"/>
      <c r="I12" s="60"/>
      <c r="J12" s="60"/>
    </row>
    <row r="13" spans="1:10" s="33" customFormat="1" ht="20.100000000000001" customHeight="1">
      <c r="A13" s="32"/>
      <c r="B13" s="1071" t="s">
        <v>103</v>
      </c>
      <c r="C13" s="1077" t="s">
        <v>92</v>
      </c>
      <c r="D13" s="1074"/>
      <c r="E13" s="1074"/>
      <c r="F13" s="1074"/>
      <c r="G13" s="1074"/>
      <c r="H13" s="1074"/>
      <c r="I13" s="1074"/>
      <c r="J13" s="1077" t="s">
        <v>93</v>
      </c>
    </row>
    <row r="14" spans="1:10" s="33" customFormat="1" ht="20.100000000000001" customHeight="1">
      <c r="A14" s="32"/>
      <c r="B14" s="1086"/>
      <c r="C14" s="1079"/>
      <c r="D14" s="1077" t="s">
        <v>94</v>
      </c>
      <c r="E14" s="1083"/>
      <c r="F14" s="1081" t="s">
        <v>95</v>
      </c>
      <c r="G14" s="1078"/>
      <c r="H14" s="1081" t="s">
        <v>96</v>
      </c>
      <c r="I14" s="1078"/>
      <c r="J14" s="1079"/>
    </row>
    <row r="15" spans="1:10" s="33" customFormat="1" ht="20.100000000000001" customHeight="1">
      <c r="A15" s="32"/>
      <c r="B15" s="1093"/>
      <c r="C15" s="1150"/>
      <c r="D15" s="61"/>
      <c r="E15" s="62" t="s">
        <v>97</v>
      </c>
      <c r="F15" s="63"/>
      <c r="G15" s="64" t="s">
        <v>97</v>
      </c>
      <c r="H15" s="63"/>
      <c r="I15" s="64" t="s">
        <v>97</v>
      </c>
      <c r="J15" s="1150"/>
    </row>
    <row r="16" spans="1:10" s="33" customFormat="1" ht="20.100000000000001" customHeight="1">
      <c r="A16" s="32"/>
      <c r="B16" s="40" t="s">
        <v>98</v>
      </c>
      <c r="C16" s="41">
        <v>1565</v>
      </c>
      <c r="D16" s="41">
        <v>679</v>
      </c>
      <c r="E16" s="42">
        <f t="shared" ref="E16:E19" si="3">ROUND(D16/$C16*100,2)</f>
        <v>43.39</v>
      </c>
      <c r="F16" s="43">
        <v>456</v>
      </c>
      <c r="G16" s="44">
        <f t="shared" ref="G16:G19" si="4">ROUND(F16/$C16*100,2)</f>
        <v>29.14</v>
      </c>
      <c r="H16" s="43">
        <v>430</v>
      </c>
      <c r="I16" s="44">
        <f>ROUND(H16/$C16*100,2)</f>
        <v>27.48</v>
      </c>
      <c r="J16" s="45">
        <f>C16/14309*100</f>
        <v>10.937172408973375</v>
      </c>
    </row>
    <row r="17" spans="1:13" s="33" customFormat="1" ht="20.100000000000001" customHeight="1">
      <c r="A17" s="32"/>
      <c r="B17" s="46" t="s">
        <v>99</v>
      </c>
      <c r="C17" s="47">
        <v>1713</v>
      </c>
      <c r="D17" s="47">
        <v>696</v>
      </c>
      <c r="E17" s="48">
        <f t="shared" si="3"/>
        <v>40.630000000000003</v>
      </c>
      <c r="F17" s="49">
        <v>511</v>
      </c>
      <c r="G17" s="50">
        <f t="shared" si="4"/>
        <v>29.83</v>
      </c>
      <c r="H17" s="49">
        <v>506</v>
      </c>
      <c r="I17" s="50">
        <f t="shared" ref="I17:I19" si="5">ROUND(H17/$C17*100,2)</f>
        <v>29.54</v>
      </c>
      <c r="J17" s="51">
        <f>C17/14853.5*100</f>
        <v>11.532635405796613</v>
      </c>
    </row>
    <row r="18" spans="1:13" s="33" customFormat="1" ht="20.100000000000001" customHeight="1">
      <c r="A18" s="32"/>
      <c r="B18" s="46" t="s">
        <v>100</v>
      </c>
      <c r="C18" s="47">
        <v>1870</v>
      </c>
      <c r="D18" s="47">
        <v>780</v>
      </c>
      <c r="E18" s="48">
        <f t="shared" si="3"/>
        <v>41.71</v>
      </c>
      <c r="F18" s="49">
        <v>544</v>
      </c>
      <c r="G18" s="50">
        <f t="shared" si="4"/>
        <v>29.09</v>
      </c>
      <c r="H18" s="49">
        <v>546</v>
      </c>
      <c r="I18" s="50">
        <f t="shared" si="5"/>
        <v>29.2</v>
      </c>
      <c r="J18" s="51">
        <f>C18/15408*100</f>
        <v>12.136552440290759</v>
      </c>
    </row>
    <row r="19" spans="1:13" s="33" customFormat="1" ht="20.100000000000001" customHeight="1">
      <c r="A19" s="32"/>
      <c r="B19" s="46" t="s">
        <v>101</v>
      </c>
      <c r="C19" s="47">
        <v>1626</v>
      </c>
      <c r="D19" s="47">
        <v>640</v>
      </c>
      <c r="E19" s="48">
        <f t="shared" si="3"/>
        <v>39.36</v>
      </c>
      <c r="F19" s="49">
        <v>473</v>
      </c>
      <c r="G19" s="50">
        <f t="shared" si="4"/>
        <v>29.09</v>
      </c>
      <c r="H19" s="49">
        <v>513</v>
      </c>
      <c r="I19" s="50">
        <f t="shared" si="5"/>
        <v>31.55</v>
      </c>
      <c r="J19" s="51">
        <f>C19/16059.5*100</f>
        <v>10.124848220679349</v>
      </c>
    </row>
    <row r="20" spans="1:13" s="33" customFormat="1" ht="20.100000000000001" customHeight="1">
      <c r="A20" s="32"/>
      <c r="B20" s="52" t="s">
        <v>104</v>
      </c>
      <c r="C20" s="53">
        <v>1674</v>
      </c>
      <c r="D20" s="53">
        <v>670</v>
      </c>
      <c r="E20" s="54">
        <f>ROUND(D20/$C20*100,2)</f>
        <v>40.020000000000003</v>
      </c>
      <c r="F20" s="55">
        <v>483</v>
      </c>
      <c r="G20" s="56">
        <f>ROUND(F20/$C20*100,2)</f>
        <v>28.85</v>
      </c>
      <c r="H20" s="55">
        <v>521</v>
      </c>
      <c r="I20" s="56">
        <f>ROUND(H20/$C20*100,2)</f>
        <v>31.12</v>
      </c>
      <c r="J20" s="57">
        <f>C20/16806.5*100</f>
        <v>9.9604319757236777</v>
      </c>
    </row>
    <row r="21" spans="1:13" s="33" customFormat="1" ht="15" customHeight="1">
      <c r="A21" s="32"/>
      <c r="B21" s="65" t="s">
        <v>105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29"/>
    </row>
    <row r="22" spans="1:13" s="33" customFormat="1" ht="15" customHeight="1">
      <c r="A22" s="32"/>
      <c r="B22" s="65" t="s">
        <v>106</v>
      </c>
      <c r="C22" s="67"/>
      <c r="D22" s="67"/>
      <c r="E22" s="67"/>
      <c r="F22" s="67"/>
      <c r="G22" s="67"/>
      <c r="H22" s="67"/>
      <c r="I22" s="67"/>
      <c r="J22" s="67"/>
    </row>
    <row r="23" spans="1:13" s="33" customFormat="1" ht="15" customHeight="1">
      <c r="B23" s="65" t="s">
        <v>107</v>
      </c>
    </row>
    <row r="24" spans="1:13">
      <c r="B24" s="68" t="s">
        <v>108</v>
      </c>
    </row>
  </sheetData>
  <mergeCells count="14">
    <mergeCell ref="B4:B6"/>
    <mergeCell ref="D4:I4"/>
    <mergeCell ref="J4:J6"/>
    <mergeCell ref="D5:E5"/>
    <mergeCell ref="F5:G5"/>
    <mergeCell ref="H5:I5"/>
    <mergeCell ref="C4:C6"/>
    <mergeCell ref="B13:B15"/>
    <mergeCell ref="D13:I13"/>
    <mergeCell ref="J13:J15"/>
    <mergeCell ref="D14:E14"/>
    <mergeCell ref="F14:G14"/>
    <mergeCell ref="H14:I14"/>
    <mergeCell ref="C13:C1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P39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3.625" style="29" customWidth="1"/>
    <col min="3" max="3" width="7.625" style="29" customWidth="1"/>
    <col min="4" max="4" width="12.625" style="29" customWidth="1"/>
    <col min="5" max="6" width="10.625" style="29" customWidth="1"/>
    <col min="7" max="7" width="7.625" style="29" customWidth="1"/>
    <col min="8" max="8" width="10.625" style="29" customWidth="1"/>
    <col min="9" max="9" width="7.625" style="29" customWidth="1"/>
    <col min="10" max="10" width="10.625" style="29" customWidth="1"/>
    <col min="11" max="11" width="7.625" style="29" customWidth="1"/>
    <col min="12" max="12" width="10.375" style="29" customWidth="1"/>
    <col min="13" max="16384" width="9" style="29"/>
  </cols>
  <sheetData>
    <row r="1" spans="1:15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5" ht="20.100000000000001" customHeight="1">
      <c r="A2" s="27"/>
      <c r="B2" s="30" t="s">
        <v>109</v>
      </c>
      <c r="D2" s="30"/>
      <c r="E2" s="30"/>
      <c r="F2" s="30"/>
      <c r="G2" s="30"/>
      <c r="H2" s="30"/>
      <c r="I2" s="30"/>
      <c r="J2" s="30"/>
      <c r="K2" s="30"/>
      <c r="L2" s="31"/>
    </row>
    <row r="3" spans="1:15" s="33" customFormat="1" ht="20.100000000000001" customHeight="1">
      <c r="A3" s="32"/>
      <c r="B3" s="32"/>
      <c r="C3" s="69"/>
      <c r="D3" s="69"/>
      <c r="E3" s="32"/>
      <c r="F3" s="32"/>
      <c r="G3" s="32"/>
      <c r="H3" s="32"/>
      <c r="I3" s="32"/>
      <c r="J3" s="31"/>
      <c r="L3" s="31" t="s">
        <v>90</v>
      </c>
    </row>
    <row r="4" spans="1:15" s="33" customFormat="1" ht="20.100000000000001" customHeight="1">
      <c r="A4" s="32"/>
      <c r="B4" s="1083"/>
      <c r="C4" s="1083"/>
      <c r="D4" s="1091"/>
      <c r="E4" s="1077" t="s">
        <v>92</v>
      </c>
      <c r="F4" s="1074"/>
      <c r="G4" s="1074"/>
      <c r="H4" s="1074"/>
      <c r="I4" s="1074"/>
      <c r="J4" s="1074"/>
      <c r="K4" s="1074"/>
      <c r="L4" s="1077" t="s">
        <v>93</v>
      </c>
      <c r="M4" s="29"/>
    </row>
    <row r="5" spans="1:15" s="33" customFormat="1" ht="20.100000000000001" customHeight="1">
      <c r="A5" s="32"/>
      <c r="B5" s="1086"/>
      <c r="C5" s="1086"/>
      <c r="D5" s="1092"/>
      <c r="E5" s="1079"/>
      <c r="F5" s="1075" t="s">
        <v>94</v>
      </c>
      <c r="G5" s="1071"/>
      <c r="H5" s="1111" t="s">
        <v>95</v>
      </c>
      <c r="I5" s="1112"/>
      <c r="J5" s="1111" t="s">
        <v>96</v>
      </c>
      <c r="K5" s="1071"/>
      <c r="L5" s="1079"/>
      <c r="M5" s="29"/>
    </row>
    <row r="6" spans="1:15" s="33" customFormat="1" ht="20.100000000000001" customHeight="1">
      <c r="A6" s="32"/>
      <c r="B6" s="1093"/>
      <c r="C6" s="1093"/>
      <c r="D6" s="1094"/>
      <c r="E6" s="1150"/>
      <c r="F6" s="35"/>
      <c r="G6" s="36" t="s">
        <v>97</v>
      </c>
      <c r="H6" s="37"/>
      <c r="I6" s="38" t="s">
        <v>97</v>
      </c>
      <c r="J6" s="37"/>
      <c r="K6" s="36" t="s">
        <v>97</v>
      </c>
      <c r="L6" s="1150"/>
      <c r="M6" s="29"/>
    </row>
    <row r="7" spans="1:15" s="33" customFormat="1" ht="20.100000000000001" customHeight="1">
      <c r="A7" s="32"/>
      <c r="B7" s="1095" t="s">
        <v>110</v>
      </c>
      <c r="C7" s="1095"/>
      <c r="D7" s="1096"/>
      <c r="E7" s="41">
        <v>13118</v>
      </c>
      <c r="F7" s="41">
        <v>5835</v>
      </c>
      <c r="G7" s="42">
        <f>ROUND(F7/$E7*100,2)</f>
        <v>44.48</v>
      </c>
      <c r="H7" s="43">
        <v>4210</v>
      </c>
      <c r="I7" s="44">
        <f>ROUND(H7/$E7*100,2)</f>
        <v>32.090000000000003</v>
      </c>
      <c r="J7" s="43">
        <v>3073</v>
      </c>
      <c r="K7" s="44">
        <f>ROUND(J7/$E7*100,2)</f>
        <v>23.43</v>
      </c>
      <c r="L7" s="45">
        <f>E7/94592.5*100</f>
        <v>13.867907075085235</v>
      </c>
      <c r="M7" s="71"/>
      <c r="O7" s="72"/>
    </row>
    <row r="8" spans="1:15" s="33" customFormat="1" ht="20.100000000000001" customHeight="1">
      <c r="A8" s="32"/>
      <c r="B8" s="1097" t="s">
        <v>111</v>
      </c>
      <c r="C8" s="1100" t="s">
        <v>112</v>
      </c>
      <c r="D8" s="1101"/>
      <c r="E8" s="73">
        <v>6747</v>
      </c>
      <c r="F8" s="73">
        <v>2971</v>
      </c>
      <c r="G8" s="74">
        <f t="shared" ref="G8:G16" si="0">ROUND(F8/$E8*100,2)</f>
        <v>44.03</v>
      </c>
      <c r="H8" s="75">
        <v>2199</v>
      </c>
      <c r="I8" s="76">
        <f t="shared" ref="I8:I16" si="1">ROUND(H8/$E8*100,2)</f>
        <v>32.590000000000003</v>
      </c>
      <c r="J8" s="75">
        <v>1577</v>
      </c>
      <c r="K8" s="76">
        <f t="shared" ref="K8:K16" si="2">ROUND(J8/$E8*100,2)</f>
        <v>23.37</v>
      </c>
      <c r="L8" s="77">
        <f>E8/47240*100</f>
        <v>14.282387806943269</v>
      </c>
      <c r="M8" s="71"/>
      <c r="O8" s="72"/>
    </row>
    <row r="9" spans="1:15" s="33" customFormat="1" ht="20.100000000000001" customHeight="1">
      <c r="A9" s="32"/>
      <c r="B9" s="1131"/>
      <c r="C9" s="1146" t="s">
        <v>113</v>
      </c>
      <c r="D9" s="1140"/>
      <c r="E9" s="78">
        <v>6371</v>
      </c>
      <c r="F9" s="78">
        <v>2864</v>
      </c>
      <c r="G9" s="79">
        <f t="shared" si="0"/>
        <v>44.95</v>
      </c>
      <c r="H9" s="80">
        <v>2011</v>
      </c>
      <c r="I9" s="81">
        <f t="shared" si="1"/>
        <v>31.56</v>
      </c>
      <c r="J9" s="80">
        <v>1496</v>
      </c>
      <c r="K9" s="81">
        <f t="shared" si="2"/>
        <v>23.48</v>
      </c>
      <c r="L9" s="82">
        <f>E9/47352.5*100</f>
        <v>13.454411065941606</v>
      </c>
      <c r="M9" s="71"/>
    </row>
    <row r="10" spans="1:15" s="33" customFormat="1" ht="20.100000000000001" customHeight="1">
      <c r="A10" s="32"/>
      <c r="B10" s="1097" t="s">
        <v>114</v>
      </c>
      <c r="C10" s="1100" t="s">
        <v>115</v>
      </c>
      <c r="D10" s="1101"/>
      <c r="E10" s="73">
        <v>2318</v>
      </c>
      <c r="F10" s="73">
        <v>1276</v>
      </c>
      <c r="G10" s="74">
        <f t="shared" si="0"/>
        <v>55.05</v>
      </c>
      <c r="H10" s="75">
        <v>665</v>
      </c>
      <c r="I10" s="76">
        <f t="shared" si="1"/>
        <v>28.69</v>
      </c>
      <c r="J10" s="75">
        <v>377</v>
      </c>
      <c r="K10" s="76">
        <f t="shared" si="2"/>
        <v>16.260000000000002</v>
      </c>
      <c r="L10" s="77">
        <f>E10/17379*100</f>
        <v>13.337936590137522</v>
      </c>
      <c r="M10" s="71"/>
      <c r="O10" s="72"/>
    </row>
    <row r="11" spans="1:15" s="33" customFormat="1" ht="20.100000000000001" customHeight="1">
      <c r="A11" s="32"/>
      <c r="B11" s="1098"/>
      <c r="C11" s="1102" t="s">
        <v>116</v>
      </c>
      <c r="D11" s="1103"/>
      <c r="E11" s="47">
        <v>2277</v>
      </c>
      <c r="F11" s="47">
        <v>857</v>
      </c>
      <c r="G11" s="48">
        <f t="shared" si="0"/>
        <v>37.64</v>
      </c>
      <c r="H11" s="49">
        <v>788</v>
      </c>
      <c r="I11" s="50">
        <f t="shared" si="1"/>
        <v>34.61</v>
      </c>
      <c r="J11" s="49">
        <v>632</v>
      </c>
      <c r="K11" s="50">
        <f t="shared" si="2"/>
        <v>27.76</v>
      </c>
      <c r="L11" s="51">
        <f>E11/11083.5*100</f>
        <v>20.544051969143322</v>
      </c>
      <c r="M11" s="71"/>
      <c r="O11" s="72"/>
    </row>
    <row r="12" spans="1:15" s="33" customFormat="1" ht="20.100000000000001" customHeight="1">
      <c r="A12" s="32"/>
      <c r="B12" s="1098"/>
      <c r="C12" s="1102" t="s">
        <v>117</v>
      </c>
      <c r="D12" s="1103"/>
      <c r="E12" s="47">
        <v>2215</v>
      </c>
      <c r="F12" s="47">
        <v>885</v>
      </c>
      <c r="G12" s="48">
        <f t="shared" si="0"/>
        <v>39.950000000000003</v>
      </c>
      <c r="H12" s="49">
        <v>788</v>
      </c>
      <c r="I12" s="50">
        <f t="shared" si="1"/>
        <v>35.58</v>
      </c>
      <c r="J12" s="49">
        <v>542</v>
      </c>
      <c r="K12" s="50">
        <f t="shared" si="2"/>
        <v>24.47</v>
      </c>
      <c r="L12" s="51">
        <f>E12/11558.5*100</f>
        <v>19.163386252541422</v>
      </c>
      <c r="M12" s="71"/>
      <c r="O12" s="72"/>
    </row>
    <row r="13" spans="1:15" s="33" customFormat="1" ht="20.100000000000001" customHeight="1">
      <c r="A13" s="32"/>
      <c r="B13" s="1098"/>
      <c r="C13" s="1102" t="s">
        <v>118</v>
      </c>
      <c r="D13" s="1103"/>
      <c r="E13" s="47">
        <v>2075</v>
      </c>
      <c r="F13" s="47">
        <v>979</v>
      </c>
      <c r="G13" s="48">
        <f t="shared" si="0"/>
        <v>47.18</v>
      </c>
      <c r="H13" s="49">
        <v>656</v>
      </c>
      <c r="I13" s="50">
        <f t="shared" si="1"/>
        <v>31.61</v>
      </c>
      <c r="J13" s="49">
        <v>440</v>
      </c>
      <c r="K13" s="50">
        <f t="shared" si="2"/>
        <v>21.2</v>
      </c>
      <c r="L13" s="51">
        <f>E13/15523.5*100</f>
        <v>13.366830933745611</v>
      </c>
      <c r="M13" s="71"/>
    </row>
    <row r="14" spans="1:15" s="33" customFormat="1" ht="20.100000000000001" customHeight="1">
      <c r="A14" s="32"/>
      <c r="B14" s="1098"/>
      <c r="C14" s="1102" t="s">
        <v>119</v>
      </c>
      <c r="D14" s="1103"/>
      <c r="E14" s="47">
        <v>1855</v>
      </c>
      <c r="F14" s="47">
        <v>865</v>
      </c>
      <c r="G14" s="48">
        <f t="shared" si="0"/>
        <v>46.63</v>
      </c>
      <c r="H14" s="49">
        <v>592</v>
      </c>
      <c r="I14" s="50">
        <f t="shared" si="1"/>
        <v>31.91</v>
      </c>
      <c r="J14" s="49">
        <v>398</v>
      </c>
      <c r="K14" s="50">
        <f t="shared" si="2"/>
        <v>21.46</v>
      </c>
      <c r="L14" s="51">
        <f>E14/15797.5*100</f>
        <v>11.742364298148441</v>
      </c>
      <c r="M14" s="71"/>
    </row>
    <row r="15" spans="1:15" s="33" customFormat="1" ht="20.100000000000001" customHeight="1">
      <c r="A15" s="32"/>
      <c r="B15" s="1098"/>
      <c r="C15" s="1146" t="s">
        <v>120</v>
      </c>
      <c r="D15" s="1140"/>
      <c r="E15" s="47">
        <v>704</v>
      </c>
      <c r="F15" s="47">
        <v>303</v>
      </c>
      <c r="G15" s="48">
        <f>ROUND(F15/$E15*100,2)</f>
        <v>43.04</v>
      </c>
      <c r="H15" s="49">
        <v>238</v>
      </c>
      <c r="I15" s="50">
        <f t="shared" si="1"/>
        <v>33.81</v>
      </c>
      <c r="J15" s="49">
        <v>163</v>
      </c>
      <c r="K15" s="50">
        <f t="shared" si="2"/>
        <v>23.15</v>
      </c>
      <c r="L15" s="51">
        <f>E15/6444*100</f>
        <v>10.924891371818745</v>
      </c>
      <c r="M15" s="71"/>
    </row>
    <row r="16" spans="1:15" s="33" customFormat="1" ht="20.100000000000001" customHeight="1">
      <c r="A16" s="32"/>
      <c r="B16" s="1099"/>
      <c r="C16" s="1147" t="s">
        <v>121</v>
      </c>
      <c r="D16" s="1109"/>
      <c r="E16" s="85">
        <v>1674</v>
      </c>
      <c r="F16" s="85">
        <v>670</v>
      </c>
      <c r="G16" s="86">
        <f t="shared" si="0"/>
        <v>40.020000000000003</v>
      </c>
      <c r="H16" s="87">
        <v>483</v>
      </c>
      <c r="I16" s="88">
        <f t="shared" si="1"/>
        <v>28.85</v>
      </c>
      <c r="J16" s="87">
        <v>521</v>
      </c>
      <c r="K16" s="88">
        <f t="shared" si="2"/>
        <v>31.12</v>
      </c>
      <c r="L16" s="89">
        <f>E16/16806.5*100</f>
        <v>9.9604319757236777</v>
      </c>
      <c r="M16" s="71"/>
    </row>
    <row r="17" spans="1:13" s="33" customFormat="1" ht="9.9499999999999993" customHeight="1">
      <c r="A17" s="32"/>
      <c r="B17" s="32"/>
      <c r="C17" s="90"/>
      <c r="D17" s="90"/>
      <c r="E17" s="91"/>
      <c r="F17" s="93"/>
      <c r="G17" s="94"/>
      <c r="H17" s="93"/>
      <c r="I17" s="94"/>
      <c r="J17" s="93"/>
      <c r="K17" s="94"/>
      <c r="L17" s="92"/>
      <c r="M17" s="71"/>
    </row>
    <row r="18" spans="1:13" s="33" customFormat="1" ht="20.100000000000001" customHeight="1">
      <c r="A18" s="32"/>
      <c r="B18" s="1095" t="s">
        <v>122</v>
      </c>
      <c r="C18" s="1095"/>
      <c r="D18" s="1096"/>
      <c r="E18" s="41">
        <v>1674</v>
      </c>
      <c r="F18" s="41">
        <v>670</v>
      </c>
      <c r="G18" s="96">
        <f>ROUND(F18/$E18*100,2)</f>
        <v>40.020000000000003</v>
      </c>
      <c r="H18" s="97">
        <v>483</v>
      </c>
      <c r="I18" s="96">
        <f>ROUND(H18/$E18*100,2)</f>
        <v>28.85</v>
      </c>
      <c r="J18" s="97">
        <v>521</v>
      </c>
      <c r="K18" s="98">
        <f>ROUND(J18/$E18*100,2)</f>
        <v>31.12</v>
      </c>
      <c r="L18" s="95">
        <f>E18/16806.5*100</f>
        <v>9.9604319757236777</v>
      </c>
      <c r="M18" s="71"/>
    </row>
    <row r="19" spans="1:13" s="33" customFormat="1" ht="20.100000000000001" customHeight="1">
      <c r="A19" s="32"/>
      <c r="B19" s="1097" t="s">
        <v>123</v>
      </c>
      <c r="C19" s="1106" t="s">
        <v>124</v>
      </c>
      <c r="D19" s="1101"/>
      <c r="E19" s="73">
        <v>695</v>
      </c>
      <c r="F19" s="73">
        <v>277</v>
      </c>
      <c r="G19" s="100">
        <f t="shared" ref="G19:G24" si="3">ROUND(F19/$E19*100,2)</f>
        <v>39.86</v>
      </c>
      <c r="H19" s="101">
        <v>194</v>
      </c>
      <c r="I19" s="100">
        <f t="shared" ref="I19:I24" si="4">ROUND(H19/$E19*100,2)</f>
        <v>27.91</v>
      </c>
      <c r="J19" s="101">
        <v>224</v>
      </c>
      <c r="K19" s="102">
        <f t="shared" ref="K19:K24" si="5">ROUND(J19/$E19*100,2)</f>
        <v>32.229999999999997</v>
      </c>
      <c r="L19" s="99">
        <f>E19/6942*100</f>
        <v>10.011524056467877</v>
      </c>
      <c r="M19" s="71"/>
    </row>
    <row r="20" spans="1:13" s="33" customFormat="1" ht="20.100000000000001" customHeight="1">
      <c r="A20" s="32"/>
      <c r="B20" s="1131"/>
      <c r="C20" s="1139" t="s">
        <v>125</v>
      </c>
      <c r="D20" s="1140"/>
      <c r="E20" s="78">
        <v>979</v>
      </c>
      <c r="F20" s="78">
        <v>393</v>
      </c>
      <c r="G20" s="104">
        <f t="shared" si="3"/>
        <v>40.14</v>
      </c>
      <c r="H20" s="105">
        <v>289</v>
      </c>
      <c r="I20" s="104">
        <f t="shared" si="4"/>
        <v>29.52</v>
      </c>
      <c r="J20" s="105">
        <v>297</v>
      </c>
      <c r="K20" s="106">
        <f t="shared" si="5"/>
        <v>30.34</v>
      </c>
      <c r="L20" s="103">
        <f>E20/9864.5*100</f>
        <v>9.9244766587257338</v>
      </c>
      <c r="M20" s="71"/>
    </row>
    <row r="21" spans="1:13" s="33" customFormat="1" ht="20.100000000000001" customHeight="1">
      <c r="A21" s="32"/>
      <c r="B21" s="1097" t="s">
        <v>126</v>
      </c>
      <c r="C21" s="1106" t="s">
        <v>127</v>
      </c>
      <c r="D21" s="1101"/>
      <c r="E21" s="73">
        <v>531</v>
      </c>
      <c r="F21" s="73">
        <v>228</v>
      </c>
      <c r="G21" s="100">
        <f t="shared" si="3"/>
        <v>42.94</v>
      </c>
      <c r="H21" s="101">
        <v>148</v>
      </c>
      <c r="I21" s="100">
        <f t="shared" si="4"/>
        <v>27.87</v>
      </c>
      <c r="J21" s="101">
        <v>155</v>
      </c>
      <c r="K21" s="102">
        <f t="shared" si="5"/>
        <v>29.19</v>
      </c>
      <c r="L21" s="99">
        <f>E21/4542*100</f>
        <v>11.690885072655217</v>
      </c>
      <c r="M21" s="71"/>
    </row>
    <row r="22" spans="1:13" s="33" customFormat="1" ht="20.100000000000001" customHeight="1">
      <c r="A22" s="32"/>
      <c r="B22" s="1098"/>
      <c r="C22" s="1107" t="s">
        <v>128</v>
      </c>
      <c r="D22" s="1103"/>
      <c r="E22" s="47">
        <v>414</v>
      </c>
      <c r="F22" s="47">
        <v>160</v>
      </c>
      <c r="G22" s="108">
        <f t="shared" si="3"/>
        <v>38.65</v>
      </c>
      <c r="H22" s="109">
        <v>118</v>
      </c>
      <c r="I22" s="108">
        <f t="shared" si="4"/>
        <v>28.5</v>
      </c>
      <c r="J22" s="109">
        <v>136</v>
      </c>
      <c r="K22" s="110">
        <f t="shared" si="5"/>
        <v>32.85</v>
      </c>
      <c r="L22" s="94">
        <f>E22/4260.5*100</f>
        <v>9.7171693463208548</v>
      </c>
      <c r="M22" s="71"/>
    </row>
    <row r="23" spans="1:13" s="33" customFormat="1" ht="20.100000000000001" customHeight="1">
      <c r="A23" s="32"/>
      <c r="B23" s="1098"/>
      <c r="C23" s="1107" t="s">
        <v>129</v>
      </c>
      <c r="D23" s="1103"/>
      <c r="E23" s="47">
        <v>349</v>
      </c>
      <c r="F23" s="47">
        <v>124</v>
      </c>
      <c r="G23" s="108">
        <f t="shared" si="3"/>
        <v>35.53</v>
      </c>
      <c r="H23" s="109">
        <v>109</v>
      </c>
      <c r="I23" s="108">
        <f t="shared" si="4"/>
        <v>31.23</v>
      </c>
      <c r="J23" s="109">
        <v>116</v>
      </c>
      <c r="K23" s="110">
        <f t="shared" si="5"/>
        <v>33.24</v>
      </c>
      <c r="L23" s="94">
        <f>E23/4086.5*100</f>
        <v>8.5403156735592809</v>
      </c>
      <c r="M23" s="71"/>
    </row>
    <row r="24" spans="1:13" s="33" customFormat="1" ht="20.100000000000001" customHeight="1">
      <c r="A24" s="32"/>
      <c r="B24" s="1099"/>
      <c r="C24" s="1108" t="s">
        <v>130</v>
      </c>
      <c r="D24" s="1109"/>
      <c r="E24" s="53">
        <v>380</v>
      </c>
      <c r="F24" s="53">
        <v>158</v>
      </c>
      <c r="G24" s="111">
        <f t="shared" si="3"/>
        <v>41.58</v>
      </c>
      <c r="H24" s="112">
        <v>108</v>
      </c>
      <c r="I24" s="111">
        <f t="shared" si="4"/>
        <v>28.42</v>
      </c>
      <c r="J24" s="112">
        <v>114</v>
      </c>
      <c r="K24" s="113">
        <f t="shared" si="5"/>
        <v>30</v>
      </c>
      <c r="L24" s="92">
        <f>E24/3917.5*100</f>
        <v>9.7000638162093171</v>
      </c>
      <c r="M24" s="71"/>
    </row>
    <row r="25" spans="1:13" s="33" customFormat="1" ht="15" customHeight="1">
      <c r="A25" s="32"/>
      <c r="B25" s="65" t="s">
        <v>131</v>
      </c>
      <c r="D25" s="65"/>
      <c r="E25" s="66"/>
      <c r="F25" s="66"/>
      <c r="G25" s="66"/>
      <c r="H25" s="66"/>
      <c r="I25" s="66"/>
      <c r="J25" s="66"/>
      <c r="K25" s="66"/>
      <c r="L25" s="66"/>
      <c r="M25" s="29"/>
    </row>
    <row r="26" spans="1:13" s="33" customFormat="1" ht="15" customHeight="1">
      <c r="A26" s="32"/>
      <c r="B26" s="65" t="s">
        <v>132</v>
      </c>
      <c r="C26" s="65"/>
      <c r="D26" s="65"/>
      <c r="E26" s="67"/>
      <c r="F26" s="67"/>
      <c r="G26" s="67"/>
      <c r="H26" s="67"/>
      <c r="I26" s="67"/>
      <c r="J26" s="67"/>
      <c r="K26" s="67"/>
      <c r="L26" s="67"/>
    </row>
    <row r="27" spans="1:13" s="33" customFormat="1" ht="15" customHeight="1">
      <c r="B27" s="65" t="s">
        <v>107</v>
      </c>
    </row>
    <row r="28" spans="1:13">
      <c r="B28" s="68" t="s">
        <v>108</v>
      </c>
    </row>
    <row r="35" spans="15:16" ht="14.25">
      <c r="O35" s="72"/>
      <c r="P35" s="114"/>
    </row>
    <row r="36" spans="15:16" ht="14.25">
      <c r="O36" s="72"/>
      <c r="P36" s="114"/>
    </row>
    <row r="37" spans="15:16">
      <c r="O37" s="114"/>
      <c r="P37" s="114"/>
    </row>
    <row r="38" spans="15:16">
      <c r="O38" s="114"/>
      <c r="P38" s="114"/>
    </row>
    <row r="39" spans="15:16">
      <c r="O39" s="114"/>
      <c r="P39" s="114"/>
    </row>
  </sheetData>
  <mergeCells count="28">
    <mergeCell ref="B4:D6"/>
    <mergeCell ref="F4:K4"/>
    <mergeCell ref="L4:L6"/>
    <mergeCell ref="F5:G5"/>
    <mergeCell ref="H5:I5"/>
    <mergeCell ref="J5:K5"/>
    <mergeCell ref="E4:E6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C16:D16"/>
    <mergeCell ref="B18:D18"/>
    <mergeCell ref="B19:B20"/>
    <mergeCell ref="C19:D19"/>
    <mergeCell ref="C20:D20"/>
    <mergeCell ref="B21:B24"/>
    <mergeCell ref="C21:D21"/>
    <mergeCell ref="C22:D22"/>
    <mergeCell ref="C23:D23"/>
    <mergeCell ref="C24:D2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9" orientation="landscape" horizontalDpi="4294967295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</sheetPr>
  <dimension ref="A1:T27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3.625" style="29" customWidth="1"/>
    <col min="3" max="6" width="8.625" style="29" customWidth="1"/>
    <col min="7" max="7" width="7.625" style="29" customWidth="1"/>
    <col min="8" max="8" width="8.625" style="29" customWidth="1"/>
    <col min="9" max="9" width="7.625" style="29" customWidth="1"/>
    <col min="10" max="10" width="8.625" style="29" customWidth="1"/>
    <col min="11" max="11" width="7.625" style="29" customWidth="1"/>
    <col min="12" max="12" width="8.625" style="29" customWidth="1"/>
    <col min="13" max="13" width="7.625" style="29" customWidth="1"/>
    <col min="14" max="14" width="8.625" style="29" customWidth="1"/>
    <col min="15" max="15" width="7.625" style="29" customWidth="1"/>
    <col min="16" max="16" width="8.625" style="29" customWidth="1"/>
    <col min="17" max="17" width="7.625" style="29" customWidth="1"/>
    <col min="18" max="18" width="8.625" style="29" customWidth="1"/>
    <col min="19" max="19" width="7.625" style="29" customWidth="1"/>
    <col min="20" max="16384" width="9" style="29"/>
  </cols>
  <sheetData>
    <row r="1" spans="1:20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20" ht="20.100000000000001" customHeight="1">
      <c r="A2" s="27"/>
      <c r="B2" s="30" t="s">
        <v>134</v>
      </c>
      <c r="C2" s="115"/>
      <c r="D2" s="30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20" s="33" customFormat="1" ht="20.100000000000001" customHeight="1">
      <c r="A3" s="32"/>
      <c r="B3" s="32"/>
      <c r="C3" s="1090"/>
      <c r="D3" s="1090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1" t="s">
        <v>90</v>
      </c>
    </row>
    <row r="4" spans="1:20" s="33" customFormat="1" ht="20.100000000000001" customHeight="1">
      <c r="A4" s="32"/>
      <c r="B4" s="1141"/>
      <c r="C4" s="1141"/>
      <c r="D4" s="1128"/>
      <c r="E4" s="1077" t="s">
        <v>135</v>
      </c>
      <c r="F4" s="1074" t="s">
        <v>136</v>
      </c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29"/>
    </row>
    <row r="5" spans="1:20" s="33" customFormat="1" ht="20.100000000000001" customHeight="1">
      <c r="A5" s="32"/>
      <c r="B5" s="1142"/>
      <c r="C5" s="1142"/>
      <c r="D5" s="1129"/>
      <c r="E5" s="1079"/>
      <c r="F5" s="1075" t="s">
        <v>137</v>
      </c>
      <c r="G5" s="1071"/>
      <c r="H5" s="1111" t="s">
        <v>138</v>
      </c>
      <c r="I5" s="1112"/>
      <c r="J5" s="1111" t="s">
        <v>139</v>
      </c>
      <c r="K5" s="1112"/>
      <c r="L5" s="1111" t="s">
        <v>140</v>
      </c>
      <c r="M5" s="1112"/>
      <c r="N5" s="1151" t="s">
        <v>141</v>
      </c>
      <c r="O5" s="1152"/>
      <c r="P5" s="1151" t="s">
        <v>142</v>
      </c>
      <c r="Q5" s="1152"/>
      <c r="R5" s="1111" t="s">
        <v>143</v>
      </c>
      <c r="S5" s="1071"/>
      <c r="T5" s="29"/>
    </row>
    <row r="6" spans="1:20" s="33" customFormat="1" ht="20.100000000000001" customHeight="1">
      <c r="A6" s="32"/>
      <c r="B6" s="1143"/>
      <c r="C6" s="1143"/>
      <c r="D6" s="1130"/>
      <c r="E6" s="1150"/>
      <c r="F6" s="35"/>
      <c r="G6" s="36" t="s">
        <v>97</v>
      </c>
      <c r="H6" s="37"/>
      <c r="I6" s="38" t="s">
        <v>97</v>
      </c>
      <c r="J6" s="37"/>
      <c r="K6" s="38" t="s">
        <v>97</v>
      </c>
      <c r="L6" s="37"/>
      <c r="M6" s="38" t="s">
        <v>97</v>
      </c>
      <c r="N6" s="37"/>
      <c r="O6" s="38" t="s">
        <v>97</v>
      </c>
      <c r="P6" s="37"/>
      <c r="Q6" s="38" t="s">
        <v>97</v>
      </c>
      <c r="R6" s="37"/>
      <c r="S6" s="36" t="s">
        <v>97</v>
      </c>
      <c r="T6" s="29"/>
    </row>
    <row r="7" spans="1:20" s="33" customFormat="1" ht="20.100000000000001" customHeight="1">
      <c r="A7" s="32"/>
      <c r="B7" s="1095" t="s">
        <v>110</v>
      </c>
      <c r="C7" s="1095"/>
      <c r="D7" s="1096"/>
      <c r="E7" s="116">
        <v>13118</v>
      </c>
      <c r="F7" s="116">
        <v>2077</v>
      </c>
      <c r="G7" s="117">
        <f>ROUND(F7/$E7*100,2)</f>
        <v>15.83</v>
      </c>
      <c r="H7" s="118">
        <v>2831</v>
      </c>
      <c r="I7" s="119">
        <f>ROUND(H7/$E7*100,2)</f>
        <v>21.58</v>
      </c>
      <c r="J7" s="118">
        <v>5931</v>
      </c>
      <c r="K7" s="119">
        <f>ROUND(J7/$E7*100,2)</f>
        <v>45.21</v>
      </c>
      <c r="L7" s="118">
        <v>280</v>
      </c>
      <c r="M7" s="119">
        <f>ROUND(L7/$E7*100,2)</f>
        <v>2.13</v>
      </c>
      <c r="N7" s="118">
        <v>286</v>
      </c>
      <c r="O7" s="119">
        <f>ROUND(N7/$E7*100,2)</f>
        <v>2.1800000000000002</v>
      </c>
      <c r="P7" s="118">
        <v>222</v>
      </c>
      <c r="Q7" s="119">
        <f>ROUND(P7/$E7*100,2)</f>
        <v>1.69</v>
      </c>
      <c r="R7" s="118">
        <v>1491</v>
      </c>
      <c r="S7" s="117">
        <f>ROUND(R7/$E7*100,2)</f>
        <v>11.37</v>
      </c>
      <c r="T7" s="29"/>
    </row>
    <row r="8" spans="1:20" s="33" customFormat="1" ht="20.100000000000001" customHeight="1">
      <c r="A8" s="32"/>
      <c r="B8" s="1097" t="s">
        <v>111</v>
      </c>
      <c r="C8" s="1100" t="s">
        <v>112</v>
      </c>
      <c r="D8" s="1101"/>
      <c r="E8" s="120">
        <v>6747</v>
      </c>
      <c r="F8" s="120">
        <v>1244</v>
      </c>
      <c r="G8" s="121">
        <f t="shared" ref="G8:G24" si="0">ROUND(F8/$E8*100,2)</f>
        <v>18.440000000000001</v>
      </c>
      <c r="H8" s="122">
        <v>1340</v>
      </c>
      <c r="I8" s="123">
        <f t="shared" ref="I8:I24" si="1">ROUND(H8/$E8*100,2)</f>
        <v>19.86</v>
      </c>
      <c r="J8" s="122">
        <v>3031</v>
      </c>
      <c r="K8" s="123">
        <f t="shared" ref="K8:K24" si="2">ROUND(J8/$E8*100,2)</f>
        <v>44.92</v>
      </c>
      <c r="L8" s="122">
        <v>131</v>
      </c>
      <c r="M8" s="123">
        <f t="shared" ref="M8:M14" si="3">ROUND(L8/$E8*100,2)</f>
        <v>1.94</v>
      </c>
      <c r="N8" s="122">
        <v>150</v>
      </c>
      <c r="O8" s="123">
        <f t="shared" ref="O8:O24" si="4">ROUND(N8/$E8*100,2)</f>
        <v>2.2200000000000002</v>
      </c>
      <c r="P8" s="122">
        <v>107</v>
      </c>
      <c r="Q8" s="123">
        <f t="shared" ref="Q8:Q24" si="5">ROUND(P8/$E8*100,2)</f>
        <v>1.59</v>
      </c>
      <c r="R8" s="122">
        <v>744</v>
      </c>
      <c r="S8" s="121">
        <f t="shared" ref="S8:S24" si="6">ROUND(R8/$E8*100,2)</f>
        <v>11.03</v>
      </c>
      <c r="T8" s="29"/>
    </row>
    <row r="9" spans="1:20" s="33" customFormat="1" ht="20.100000000000001" customHeight="1">
      <c r="A9" s="32"/>
      <c r="B9" s="1131"/>
      <c r="C9" s="1146" t="s">
        <v>113</v>
      </c>
      <c r="D9" s="1140"/>
      <c r="E9" s="124">
        <v>6371</v>
      </c>
      <c r="F9" s="124">
        <v>833</v>
      </c>
      <c r="G9" s="125">
        <f t="shared" si="0"/>
        <v>13.07</v>
      </c>
      <c r="H9" s="126">
        <v>1491</v>
      </c>
      <c r="I9" s="127">
        <f t="shared" si="1"/>
        <v>23.4</v>
      </c>
      <c r="J9" s="126">
        <v>2900</v>
      </c>
      <c r="K9" s="127">
        <f t="shared" si="2"/>
        <v>45.52</v>
      </c>
      <c r="L9" s="126">
        <v>149</v>
      </c>
      <c r="M9" s="127">
        <f t="shared" si="3"/>
        <v>2.34</v>
      </c>
      <c r="N9" s="126">
        <v>136</v>
      </c>
      <c r="O9" s="127">
        <f t="shared" si="4"/>
        <v>2.13</v>
      </c>
      <c r="P9" s="126">
        <v>115</v>
      </c>
      <c r="Q9" s="127">
        <f t="shared" si="5"/>
        <v>1.81</v>
      </c>
      <c r="R9" s="126">
        <v>747</v>
      </c>
      <c r="S9" s="125">
        <f t="shared" si="6"/>
        <v>11.73</v>
      </c>
      <c r="T9" s="29"/>
    </row>
    <row r="10" spans="1:20" s="33" customFormat="1" ht="20.100000000000001" customHeight="1">
      <c r="A10" s="32"/>
      <c r="B10" s="1097" t="s">
        <v>114</v>
      </c>
      <c r="C10" s="1100" t="s">
        <v>115</v>
      </c>
      <c r="D10" s="1101"/>
      <c r="E10" s="128">
        <v>2318</v>
      </c>
      <c r="F10" s="128">
        <v>255</v>
      </c>
      <c r="G10" s="129">
        <f t="shared" si="0"/>
        <v>11</v>
      </c>
      <c r="H10" s="130">
        <v>527</v>
      </c>
      <c r="I10" s="131">
        <f t="shared" si="1"/>
        <v>22.74</v>
      </c>
      <c r="J10" s="130">
        <v>1127</v>
      </c>
      <c r="K10" s="131">
        <f t="shared" si="2"/>
        <v>48.62</v>
      </c>
      <c r="L10" s="130">
        <v>160</v>
      </c>
      <c r="M10" s="131">
        <f t="shared" si="3"/>
        <v>6.9</v>
      </c>
      <c r="N10" s="130">
        <v>26</v>
      </c>
      <c r="O10" s="131">
        <f t="shared" si="4"/>
        <v>1.1200000000000001</v>
      </c>
      <c r="P10" s="130">
        <v>10</v>
      </c>
      <c r="Q10" s="131">
        <f t="shared" si="5"/>
        <v>0.43</v>
      </c>
      <c r="R10" s="130">
        <v>213</v>
      </c>
      <c r="S10" s="129">
        <f t="shared" si="6"/>
        <v>9.19</v>
      </c>
      <c r="T10" s="29"/>
    </row>
    <row r="11" spans="1:20" s="33" customFormat="1" ht="20.100000000000001" customHeight="1">
      <c r="A11" s="32"/>
      <c r="B11" s="1098"/>
      <c r="C11" s="1102" t="s">
        <v>116</v>
      </c>
      <c r="D11" s="1103"/>
      <c r="E11" s="132">
        <v>2277</v>
      </c>
      <c r="F11" s="132">
        <v>500</v>
      </c>
      <c r="G11" s="133">
        <f t="shared" si="0"/>
        <v>21.96</v>
      </c>
      <c r="H11" s="134">
        <v>588</v>
      </c>
      <c r="I11" s="135">
        <f t="shared" si="1"/>
        <v>25.82</v>
      </c>
      <c r="J11" s="134">
        <v>827</v>
      </c>
      <c r="K11" s="135">
        <f t="shared" si="2"/>
        <v>36.32</v>
      </c>
      <c r="L11" s="134">
        <v>40</v>
      </c>
      <c r="M11" s="135">
        <f t="shared" si="3"/>
        <v>1.76</v>
      </c>
      <c r="N11" s="134">
        <v>63</v>
      </c>
      <c r="O11" s="135">
        <f t="shared" si="4"/>
        <v>2.77</v>
      </c>
      <c r="P11" s="134">
        <v>14</v>
      </c>
      <c r="Q11" s="135">
        <f t="shared" si="5"/>
        <v>0.61</v>
      </c>
      <c r="R11" s="134">
        <v>245</v>
      </c>
      <c r="S11" s="133">
        <f t="shared" si="6"/>
        <v>10.76</v>
      </c>
      <c r="T11" s="29"/>
    </row>
    <row r="12" spans="1:20" s="33" customFormat="1" ht="20.100000000000001" customHeight="1">
      <c r="A12" s="32"/>
      <c r="B12" s="1098"/>
      <c r="C12" s="1102" t="s">
        <v>117</v>
      </c>
      <c r="D12" s="1103"/>
      <c r="E12" s="132">
        <v>2215</v>
      </c>
      <c r="F12" s="132">
        <v>459</v>
      </c>
      <c r="G12" s="133">
        <f t="shared" si="0"/>
        <v>20.72</v>
      </c>
      <c r="H12" s="134">
        <v>543</v>
      </c>
      <c r="I12" s="135">
        <f t="shared" si="1"/>
        <v>24.51</v>
      </c>
      <c r="J12" s="134">
        <v>910</v>
      </c>
      <c r="K12" s="135">
        <f t="shared" si="2"/>
        <v>41.08</v>
      </c>
      <c r="L12" s="134">
        <v>35</v>
      </c>
      <c r="M12" s="135">
        <f t="shared" si="3"/>
        <v>1.58</v>
      </c>
      <c r="N12" s="134">
        <v>48</v>
      </c>
      <c r="O12" s="135">
        <f t="shared" si="4"/>
        <v>2.17</v>
      </c>
      <c r="P12" s="134">
        <v>18</v>
      </c>
      <c r="Q12" s="135">
        <f t="shared" si="5"/>
        <v>0.81</v>
      </c>
      <c r="R12" s="134">
        <v>202</v>
      </c>
      <c r="S12" s="133">
        <f t="shared" si="6"/>
        <v>9.1199999999999992</v>
      </c>
      <c r="T12" s="29"/>
    </row>
    <row r="13" spans="1:20" s="33" customFormat="1" ht="20.100000000000001" customHeight="1">
      <c r="A13" s="32"/>
      <c r="B13" s="1098"/>
      <c r="C13" s="1102" t="s">
        <v>118</v>
      </c>
      <c r="D13" s="1103"/>
      <c r="E13" s="132">
        <v>2075</v>
      </c>
      <c r="F13" s="132">
        <v>413</v>
      </c>
      <c r="G13" s="133">
        <f t="shared" si="0"/>
        <v>19.899999999999999</v>
      </c>
      <c r="H13" s="134">
        <v>336</v>
      </c>
      <c r="I13" s="135">
        <f t="shared" si="1"/>
        <v>16.190000000000001</v>
      </c>
      <c r="J13" s="134">
        <v>988</v>
      </c>
      <c r="K13" s="135">
        <f t="shared" si="2"/>
        <v>47.61</v>
      </c>
      <c r="L13" s="134">
        <v>36</v>
      </c>
      <c r="M13" s="135">
        <f t="shared" si="3"/>
        <v>1.73</v>
      </c>
      <c r="N13" s="134">
        <v>41</v>
      </c>
      <c r="O13" s="135">
        <f t="shared" si="4"/>
        <v>1.98</v>
      </c>
      <c r="P13" s="134">
        <v>20</v>
      </c>
      <c r="Q13" s="135">
        <f t="shared" si="5"/>
        <v>0.96</v>
      </c>
      <c r="R13" s="134">
        <v>241</v>
      </c>
      <c r="S13" s="133">
        <f t="shared" si="6"/>
        <v>11.61</v>
      </c>
      <c r="T13" s="29"/>
    </row>
    <row r="14" spans="1:20" s="33" customFormat="1" ht="20.100000000000001" customHeight="1">
      <c r="A14" s="32"/>
      <c r="B14" s="1098"/>
      <c r="C14" s="1102" t="s">
        <v>119</v>
      </c>
      <c r="D14" s="1103"/>
      <c r="E14" s="132">
        <v>1855</v>
      </c>
      <c r="F14" s="132">
        <v>305</v>
      </c>
      <c r="G14" s="133">
        <f t="shared" si="0"/>
        <v>16.440000000000001</v>
      </c>
      <c r="H14" s="134">
        <v>324</v>
      </c>
      <c r="I14" s="135">
        <f t="shared" si="1"/>
        <v>17.47</v>
      </c>
      <c r="J14" s="134">
        <v>902</v>
      </c>
      <c r="K14" s="135">
        <f t="shared" si="2"/>
        <v>48.63</v>
      </c>
      <c r="L14" s="134">
        <v>6</v>
      </c>
      <c r="M14" s="135">
        <f t="shared" si="3"/>
        <v>0.32</v>
      </c>
      <c r="N14" s="134">
        <v>34</v>
      </c>
      <c r="O14" s="135">
        <f t="shared" si="4"/>
        <v>1.83</v>
      </c>
      <c r="P14" s="134">
        <v>46</v>
      </c>
      <c r="Q14" s="135">
        <f t="shared" si="5"/>
        <v>2.48</v>
      </c>
      <c r="R14" s="134">
        <v>238</v>
      </c>
      <c r="S14" s="133">
        <f t="shared" si="6"/>
        <v>12.83</v>
      </c>
      <c r="T14" s="29"/>
    </row>
    <row r="15" spans="1:20" s="33" customFormat="1" ht="20.100000000000001" customHeight="1">
      <c r="A15" s="32"/>
      <c r="B15" s="1098"/>
      <c r="C15" s="1102" t="s">
        <v>120</v>
      </c>
      <c r="D15" s="1103"/>
      <c r="E15" s="132">
        <v>704</v>
      </c>
      <c r="F15" s="132">
        <v>82</v>
      </c>
      <c r="G15" s="133">
        <f t="shared" si="0"/>
        <v>11.65</v>
      </c>
      <c r="H15" s="134">
        <v>120</v>
      </c>
      <c r="I15" s="135">
        <f t="shared" si="1"/>
        <v>17.05</v>
      </c>
      <c r="J15" s="134">
        <v>369</v>
      </c>
      <c r="K15" s="135">
        <f t="shared" si="2"/>
        <v>52.41</v>
      </c>
      <c r="L15" s="134" t="s">
        <v>1340</v>
      </c>
      <c r="M15" s="135" t="s">
        <v>1339</v>
      </c>
      <c r="N15" s="134">
        <v>20</v>
      </c>
      <c r="O15" s="135">
        <f t="shared" si="4"/>
        <v>2.84</v>
      </c>
      <c r="P15" s="134">
        <v>18</v>
      </c>
      <c r="Q15" s="135">
        <f t="shared" si="5"/>
        <v>2.56</v>
      </c>
      <c r="R15" s="134">
        <v>92</v>
      </c>
      <c r="S15" s="133">
        <f t="shared" si="6"/>
        <v>13.07</v>
      </c>
      <c r="T15" s="29"/>
    </row>
    <row r="16" spans="1:20" s="33" customFormat="1" ht="20.100000000000001" customHeight="1">
      <c r="A16" s="32"/>
      <c r="B16" s="1099"/>
      <c r="C16" s="1104" t="s">
        <v>121</v>
      </c>
      <c r="D16" s="1105"/>
      <c r="E16" s="136">
        <v>1674</v>
      </c>
      <c r="F16" s="136">
        <v>63</v>
      </c>
      <c r="G16" s="137">
        <f t="shared" si="0"/>
        <v>3.76</v>
      </c>
      <c r="H16" s="138">
        <v>393</v>
      </c>
      <c r="I16" s="139">
        <f t="shared" si="1"/>
        <v>23.48</v>
      </c>
      <c r="J16" s="138">
        <v>808</v>
      </c>
      <c r="K16" s="139">
        <f t="shared" si="2"/>
        <v>48.27</v>
      </c>
      <c r="L16" s="138" t="s">
        <v>144</v>
      </c>
      <c r="M16" s="139" t="s">
        <v>144</v>
      </c>
      <c r="N16" s="138">
        <v>54</v>
      </c>
      <c r="O16" s="139">
        <f t="shared" si="4"/>
        <v>3.23</v>
      </c>
      <c r="P16" s="138">
        <v>96</v>
      </c>
      <c r="Q16" s="139">
        <f t="shared" si="5"/>
        <v>5.73</v>
      </c>
      <c r="R16" s="138">
        <v>260</v>
      </c>
      <c r="S16" s="137">
        <f t="shared" si="6"/>
        <v>15.53</v>
      </c>
      <c r="T16" s="29"/>
    </row>
    <row r="17" spans="1:20" s="33" customFormat="1" ht="20.100000000000001" customHeight="1">
      <c r="A17" s="32"/>
      <c r="B17" s="32"/>
      <c r="C17" s="90"/>
      <c r="D17" s="90"/>
      <c r="E17" s="140"/>
      <c r="F17" s="140"/>
      <c r="G17" s="141"/>
      <c r="H17" s="140"/>
      <c r="I17" s="141"/>
      <c r="J17" s="140"/>
      <c r="K17" s="141"/>
      <c r="L17" s="140"/>
      <c r="M17" s="141"/>
      <c r="N17" s="140"/>
      <c r="O17" s="141"/>
      <c r="P17" s="140"/>
      <c r="Q17" s="141"/>
      <c r="R17" s="140"/>
      <c r="S17" s="141"/>
      <c r="T17" s="29"/>
    </row>
    <row r="18" spans="1:20" s="33" customFormat="1" ht="20.100000000000001" customHeight="1">
      <c r="A18" s="32"/>
      <c r="B18" s="1095" t="s">
        <v>145</v>
      </c>
      <c r="C18" s="1095"/>
      <c r="D18" s="1096"/>
      <c r="E18" s="116">
        <v>1674</v>
      </c>
      <c r="F18" s="116">
        <v>63</v>
      </c>
      <c r="G18" s="142">
        <f t="shared" si="0"/>
        <v>3.76</v>
      </c>
      <c r="H18" s="143">
        <v>393</v>
      </c>
      <c r="I18" s="142">
        <f t="shared" si="1"/>
        <v>23.48</v>
      </c>
      <c r="J18" s="143">
        <v>808</v>
      </c>
      <c r="K18" s="142">
        <f t="shared" si="2"/>
        <v>48.27</v>
      </c>
      <c r="L18" s="143" t="s">
        <v>144</v>
      </c>
      <c r="M18" s="142" t="s">
        <v>144</v>
      </c>
      <c r="N18" s="143">
        <v>54</v>
      </c>
      <c r="O18" s="142">
        <f t="shared" si="4"/>
        <v>3.23</v>
      </c>
      <c r="P18" s="143">
        <v>96</v>
      </c>
      <c r="Q18" s="142">
        <f t="shared" si="5"/>
        <v>5.73</v>
      </c>
      <c r="R18" s="143">
        <v>260</v>
      </c>
      <c r="S18" s="117">
        <f t="shared" si="6"/>
        <v>15.53</v>
      </c>
      <c r="T18" s="29"/>
    </row>
    <row r="19" spans="1:20" s="33" customFormat="1" ht="20.100000000000001" customHeight="1">
      <c r="A19" s="32"/>
      <c r="B19" s="1097" t="s">
        <v>146</v>
      </c>
      <c r="C19" s="1106" t="s">
        <v>147</v>
      </c>
      <c r="D19" s="1101"/>
      <c r="E19" s="120">
        <v>695</v>
      </c>
      <c r="F19" s="120">
        <v>32</v>
      </c>
      <c r="G19" s="144">
        <f t="shared" si="0"/>
        <v>4.5999999999999996</v>
      </c>
      <c r="H19" s="145">
        <v>134</v>
      </c>
      <c r="I19" s="144">
        <f t="shared" si="1"/>
        <v>19.28</v>
      </c>
      <c r="J19" s="145">
        <v>367</v>
      </c>
      <c r="K19" s="144">
        <f t="shared" si="2"/>
        <v>52.81</v>
      </c>
      <c r="L19" s="145" t="s">
        <v>144</v>
      </c>
      <c r="M19" s="144" t="s">
        <v>144</v>
      </c>
      <c r="N19" s="145">
        <v>21</v>
      </c>
      <c r="O19" s="144">
        <f t="shared" si="4"/>
        <v>3.02</v>
      </c>
      <c r="P19" s="145">
        <v>44</v>
      </c>
      <c r="Q19" s="144">
        <f t="shared" si="5"/>
        <v>6.33</v>
      </c>
      <c r="R19" s="145">
        <v>97</v>
      </c>
      <c r="S19" s="121">
        <f t="shared" si="6"/>
        <v>13.96</v>
      </c>
      <c r="T19" s="29"/>
    </row>
    <row r="20" spans="1:20" s="33" customFormat="1" ht="20.100000000000001" customHeight="1">
      <c r="A20" s="32"/>
      <c r="B20" s="1131"/>
      <c r="C20" s="1139" t="s">
        <v>148</v>
      </c>
      <c r="D20" s="1140"/>
      <c r="E20" s="124">
        <v>979</v>
      </c>
      <c r="F20" s="124">
        <v>31</v>
      </c>
      <c r="G20" s="146">
        <f t="shared" si="0"/>
        <v>3.17</v>
      </c>
      <c r="H20" s="147">
        <v>259</v>
      </c>
      <c r="I20" s="146">
        <f t="shared" si="1"/>
        <v>26.46</v>
      </c>
      <c r="J20" s="147">
        <v>441</v>
      </c>
      <c r="K20" s="146">
        <f t="shared" si="2"/>
        <v>45.05</v>
      </c>
      <c r="L20" s="147" t="s">
        <v>144</v>
      </c>
      <c r="M20" s="146" t="s">
        <v>144</v>
      </c>
      <c r="N20" s="147">
        <v>33</v>
      </c>
      <c r="O20" s="146">
        <f t="shared" si="4"/>
        <v>3.37</v>
      </c>
      <c r="P20" s="147">
        <v>52</v>
      </c>
      <c r="Q20" s="146">
        <f t="shared" si="5"/>
        <v>5.31</v>
      </c>
      <c r="R20" s="147">
        <v>163</v>
      </c>
      <c r="S20" s="125">
        <f t="shared" si="6"/>
        <v>16.649999999999999</v>
      </c>
      <c r="T20" s="29"/>
    </row>
    <row r="21" spans="1:20" s="33" customFormat="1" ht="20.100000000000001" customHeight="1">
      <c r="A21" s="32"/>
      <c r="B21" s="1097" t="s">
        <v>149</v>
      </c>
      <c r="C21" s="1106" t="s">
        <v>150</v>
      </c>
      <c r="D21" s="1101"/>
      <c r="E21" s="120">
        <v>531</v>
      </c>
      <c r="F21" s="120">
        <v>31</v>
      </c>
      <c r="G21" s="144">
        <f t="shared" si="0"/>
        <v>5.84</v>
      </c>
      <c r="H21" s="145">
        <v>111</v>
      </c>
      <c r="I21" s="144">
        <f t="shared" si="1"/>
        <v>20.9</v>
      </c>
      <c r="J21" s="145">
        <v>284</v>
      </c>
      <c r="K21" s="144">
        <f t="shared" si="2"/>
        <v>53.48</v>
      </c>
      <c r="L21" s="145" t="s">
        <v>144</v>
      </c>
      <c r="M21" s="144" t="s">
        <v>144</v>
      </c>
      <c r="N21" s="145">
        <v>13</v>
      </c>
      <c r="O21" s="144">
        <f t="shared" si="4"/>
        <v>2.4500000000000002</v>
      </c>
      <c r="P21" s="145">
        <v>23</v>
      </c>
      <c r="Q21" s="144">
        <f t="shared" si="5"/>
        <v>4.33</v>
      </c>
      <c r="R21" s="145">
        <v>69</v>
      </c>
      <c r="S21" s="121">
        <f t="shared" si="6"/>
        <v>12.99</v>
      </c>
      <c r="T21" s="29"/>
    </row>
    <row r="22" spans="1:20" s="33" customFormat="1" ht="20.100000000000001" customHeight="1">
      <c r="A22" s="32"/>
      <c r="B22" s="1098"/>
      <c r="C22" s="1107" t="s">
        <v>151</v>
      </c>
      <c r="D22" s="1103"/>
      <c r="E22" s="132">
        <v>414</v>
      </c>
      <c r="F22" s="132">
        <v>18</v>
      </c>
      <c r="G22" s="148">
        <f t="shared" si="0"/>
        <v>4.3499999999999996</v>
      </c>
      <c r="H22" s="149">
        <v>85</v>
      </c>
      <c r="I22" s="148">
        <f t="shared" si="1"/>
        <v>20.53</v>
      </c>
      <c r="J22" s="149">
        <v>228</v>
      </c>
      <c r="K22" s="148">
        <f t="shared" si="2"/>
        <v>55.07</v>
      </c>
      <c r="L22" s="149" t="s">
        <v>144</v>
      </c>
      <c r="M22" s="148" t="s">
        <v>144</v>
      </c>
      <c r="N22" s="149">
        <v>8</v>
      </c>
      <c r="O22" s="148">
        <f t="shared" si="4"/>
        <v>1.93</v>
      </c>
      <c r="P22" s="149">
        <v>19</v>
      </c>
      <c r="Q22" s="148">
        <f t="shared" si="5"/>
        <v>4.59</v>
      </c>
      <c r="R22" s="149">
        <v>56</v>
      </c>
      <c r="S22" s="133">
        <f t="shared" si="6"/>
        <v>13.53</v>
      </c>
      <c r="T22" s="29"/>
    </row>
    <row r="23" spans="1:20" s="33" customFormat="1" ht="20.100000000000001" customHeight="1">
      <c r="A23" s="32"/>
      <c r="B23" s="1098"/>
      <c r="C23" s="1107" t="s">
        <v>152</v>
      </c>
      <c r="D23" s="1103"/>
      <c r="E23" s="132">
        <v>349</v>
      </c>
      <c r="F23" s="132">
        <v>8</v>
      </c>
      <c r="G23" s="148">
        <f t="shared" si="0"/>
        <v>2.29</v>
      </c>
      <c r="H23" s="149">
        <v>79</v>
      </c>
      <c r="I23" s="148">
        <f t="shared" si="1"/>
        <v>22.64</v>
      </c>
      <c r="J23" s="149">
        <v>169</v>
      </c>
      <c r="K23" s="148">
        <f t="shared" si="2"/>
        <v>48.42</v>
      </c>
      <c r="L23" s="149" t="s">
        <v>144</v>
      </c>
      <c r="M23" s="148" t="s">
        <v>144</v>
      </c>
      <c r="N23" s="149">
        <v>11</v>
      </c>
      <c r="O23" s="148">
        <f t="shared" si="4"/>
        <v>3.15</v>
      </c>
      <c r="P23" s="149">
        <v>20</v>
      </c>
      <c r="Q23" s="148">
        <f t="shared" si="5"/>
        <v>5.73</v>
      </c>
      <c r="R23" s="149">
        <v>62</v>
      </c>
      <c r="S23" s="133">
        <f t="shared" si="6"/>
        <v>17.77</v>
      </c>
      <c r="T23" s="29"/>
    </row>
    <row r="24" spans="1:20" s="33" customFormat="1" ht="20.100000000000001" customHeight="1">
      <c r="A24" s="32"/>
      <c r="B24" s="1099"/>
      <c r="C24" s="1108" t="s">
        <v>153</v>
      </c>
      <c r="D24" s="1109"/>
      <c r="E24" s="150">
        <v>380</v>
      </c>
      <c r="F24" s="150">
        <v>6</v>
      </c>
      <c r="G24" s="151">
        <f t="shared" si="0"/>
        <v>1.58</v>
      </c>
      <c r="H24" s="152">
        <v>118</v>
      </c>
      <c r="I24" s="151">
        <f t="shared" si="1"/>
        <v>31.05</v>
      </c>
      <c r="J24" s="152">
        <v>127</v>
      </c>
      <c r="K24" s="151">
        <f t="shared" si="2"/>
        <v>33.42</v>
      </c>
      <c r="L24" s="152" t="s">
        <v>144</v>
      </c>
      <c r="M24" s="151" t="s">
        <v>144</v>
      </c>
      <c r="N24" s="152">
        <v>22</v>
      </c>
      <c r="O24" s="151">
        <f t="shared" si="4"/>
        <v>5.79</v>
      </c>
      <c r="P24" s="152">
        <v>34</v>
      </c>
      <c r="Q24" s="151">
        <f t="shared" si="5"/>
        <v>8.9499999999999993</v>
      </c>
      <c r="R24" s="152">
        <v>73</v>
      </c>
      <c r="S24" s="153">
        <f t="shared" si="6"/>
        <v>19.21</v>
      </c>
      <c r="T24" s="29"/>
    </row>
    <row r="25" spans="1:20" s="33" customFormat="1" ht="15" customHeight="1">
      <c r="A25" s="32"/>
      <c r="B25" s="65" t="s">
        <v>1400</v>
      </c>
      <c r="D25" s="65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29"/>
    </row>
    <row r="26" spans="1:20" s="33" customFormat="1" ht="15" customHeight="1">
      <c r="A26" s="32"/>
      <c r="B26" s="65" t="s">
        <v>154</v>
      </c>
      <c r="C26" s="65"/>
      <c r="D26" s="65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</row>
    <row r="27" spans="1:20" s="33" customFormat="1" ht="14.25">
      <c r="B27" s="65"/>
    </row>
  </sheetData>
  <mergeCells count="32">
    <mergeCell ref="C3:D3"/>
    <mergeCell ref="B4:D6"/>
    <mergeCell ref="F4:S4"/>
    <mergeCell ref="F5:G5"/>
    <mergeCell ref="H5:I5"/>
    <mergeCell ref="J5:K5"/>
    <mergeCell ref="L5:M5"/>
    <mergeCell ref="N5:O5"/>
    <mergeCell ref="P5:Q5"/>
    <mergeCell ref="R5:S5"/>
    <mergeCell ref="E4:E6"/>
    <mergeCell ref="B7:D7"/>
    <mergeCell ref="B8:B9"/>
    <mergeCell ref="C8:D8"/>
    <mergeCell ref="C9:D9"/>
    <mergeCell ref="C14:D14"/>
    <mergeCell ref="C15:D15"/>
    <mergeCell ref="C16:D16"/>
    <mergeCell ref="B18:D18"/>
    <mergeCell ref="B19:B20"/>
    <mergeCell ref="C19:D19"/>
    <mergeCell ref="C20:D20"/>
    <mergeCell ref="B10:B16"/>
    <mergeCell ref="C10:D10"/>
    <mergeCell ref="C11:D11"/>
    <mergeCell ref="C12:D12"/>
    <mergeCell ref="C13:D13"/>
    <mergeCell ref="B21:B24"/>
    <mergeCell ref="C21:D21"/>
    <mergeCell ref="C22:D22"/>
    <mergeCell ref="C23:D23"/>
    <mergeCell ref="C24:D24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79" orientation="landscape" horizontalDpi="4294967295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AA16"/>
  <sheetViews>
    <sheetView showZeros="0" zoomScaleNormal="100" zoomScaleSheetLayoutView="100" workbookViewId="0">
      <selection activeCell="P22" sqref="P22"/>
    </sheetView>
  </sheetViews>
  <sheetFormatPr defaultColWidth="9" defaultRowHeight="12.75"/>
  <cols>
    <col min="1" max="1" width="1.25" style="29" customWidth="1"/>
    <col min="2" max="2" width="10.75" style="29" customWidth="1"/>
    <col min="3" max="3" width="9.875" style="29" customWidth="1"/>
    <col min="4" max="4" width="9" style="29" customWidth="1"/>
    <col min="5" max="5" width="6.875" style="29" customWidth="1"/>
    <col min="6" max="6" width="10.25" style="29" customWidth="1"/>
    <col min="7" max="7" width="6.875" style="29" customWidth="1"/>
    <col min="8" max="8" width="9.125" style="29" customWidth="1"/>
    <col min="9" max="9" width="6.875" style="29" customWidth="1"/>
    <col min="10" max="10" width="9" style="29" customWidth="1"/>
    <col min="11" max="11" width="6.875" style="29" customWidth="1"/>
    <col min="12" max="12" width="10.125" style="29" customWidth="1"/>
    <col min="13" max="13" width="6.875" style="29" customWidth="1"/>
    <col min="14" max="14" width="8.875" style="29" customWidth="1"/>
    <col min="15" max="15" width="6.875" style="29" customWidth="1"/>
    <col min="16" max="16" width="8.75" style="29" customWidth="1"/>
    <col min="17" max="17" width="6.875" style="29" customWidth="1"/>
    <col min="18" max="18" width="8.625" style="29" customWidth="1"/>
    <col min="19" max="19" width="6.875" style="29" customWidth="1"/>
    <col min="20" max="20" width="8.625" style="29" customWidth="1"/>
    <col min="21" max="21" width="6.875" style="29" customWidth="1"/>
    <col min="22" max="22" width="8" style="29" customWidth="1"/>
    <col min="23" max="23" width="6.875" style="29" customWidth="1"/>
    <col min="24" max="24" width="7.75" style="29" customWidth="1"/>
    <col min="25" max="25" width="6.875" style="29" customWidth="1"/>
    <col min="26" max="26" width="9.125" style="29" customWidth="1"/>
    <col min="27" max="27" width="6.75" style="29" customWidth="1"/>
    <col min="28" max="16384" width="9" style="29"/>
  </cols>
  <sheetData>
    <row r="1" spans="1:27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27" ht="20.100000000000001" customHeight="1">
      <c r="A2" s="27"/>
      <c r="B2" s="30" t="s">
        <v>275</v>
      </c>
      <c r="C2" s="30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7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1"/>
      <c r="AA3" s="31" t="s">
        <v>176</v>
      </c>
    </row>
    <row r="4" spans="1:27" s="33" customFormat="1" ht="10.5" customHeight="1">
      <c r="A4" s="32"/>
      <c r="B4" s="1071"/>
      <c r="C4" s="1075" t="s">
        <v>276</v>
      </c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1074"/>
      <c r="U4" s="1074"/>
      <c r="V4" s="1074"/>
      <c r="W4" s="1074"/>
      <c r="X4" s="1074"/>
      <c r="Y4" s="1074"/>
      <c r="Z4" s="1075" t="s">
        <v>277</v>
      </c>
      <c r="AA4" s="1071"/>
    </row>
    <row r="5" spans="1:27" s="33" customFormat="1" ht="20.100000000000001" customHeight="1">
      <c r="A5" s="32"/>
      <c r="B5" s="1072"/>
      <c r="C5" s="1076"/>
      <c r="D5" s="1077" t="s">
        <v>115</v>
      </c>
      <c r="E5" s="1078"/>
      <c r="F5" s="1081" t="s">
        <v>116</v>
      </c>
      <c r="G5" s="1078"/>
      <c r="H5" s="1081" t="s">
        <v>117</v>
      </c>
      <c r="I5" s="1078"/>
      <c r="J5" s="1081" t="s">
        <v>169</v>
      </c>
      <c r="K5" s="1078"/>
      <c r="L5" s="1081" t="s">
        <v>267</v>
      </c>
      <c r="M5" s="1078"/>
      <c r="N5" s="1081" t="s">
        <v>278</v>
      </c>
      <c r="O5" s="1083"/>
      <c r="P5" s="198"/>
      <c r="Q5" s="198"/>
      <c r="R5" s="198"/>
      <c r="S5" s="198"/>
      <c r="T5" s="198"/>
      <c r="U5" s="198"/>
      <c r="V5" s="198"/>
      <c r="W5" s="198"/>
      <c r="X5" s="198"/>
      <c r="Y5" s="199"/>
      <c r="Z5" s="1076"/>
      <c r="AA5" s="1072"/>
    </row>
    <row r="6" spans="1:27" s="33" customFormat="1" ht="12" customHeight="1">
      <c r="A6" s="32"/>
      <c r="B6" s="1072"/>
      <c r="C6" s="1076"/>
      <c r="D6" s="1079"/>
      <c r="E6" s="1080"/>
      <c r="F6" s="1082"/>
      <c r="G6" s="1080"/>
      <c r="H6" s="1082"/>
      <c r="I6" s="1080"/>
      <c r="J6" s="1082"/>
      <c r="K6" s="1080"/>
      <c r="L6" s="1082"/>
      <c r="M6" s="1080"/>
      <c r="N6" s="1082"/>
      <c r="O6" s="1080"/>
      <c r="P6" s="1084" t="s">
        <v>279</v>
      </c>
      <c r="Q6" s="1085"/>
      <c r="R6" s="200"/>
      <c r="S6" s="200"/>
      <c r="T6" s="200"/>
      <c r="U6" s="200"/>
      <c r="V6" s="200"/>
      <c r="W6" s="200"/>
      <c r="X6" s="201"/>
      <c r="Y6" s="202"/>
      <c r="Z6" s="1076"/>
      <c r="AA6" s="1072"/>
    </row>
    <row r="7" spans="1:27" s="33" customFormat="1" ht="29.25" customHeight="1">
      <c r="A7" s="32"/>
      <c r="B7" s="1072"/>
      <c r="C7" s="1076"/>
      <c r="D7" s="1079"/>
      <c r="E7" s="1080"/>
      <c r="F7" s="1082"/>
      <c r="G7" s="1080"/>
      <c r="H7" s="1082"/>
      <c r="I7" s="1080"/>
      <c r="J7" s="1082"/>
      <c r="K7" s="1080"/>
      <c r="L7" s="1082"/>
      <c r="M7" s="1080"/>
      <c r="N7" s="1082"/>
      <c r="O7" s="1080"/>
      <c r="P7" s="1082"/>
      <c r="Q7" s="1086"/>
      <c r="R7" s="1084" t="s">
        <v>127</v>
      </c>
      <c r="S7" s="1087"/>
      <c r="T7" s="1084" t="s">
        <v>280</v>
      </c>
      <c r="U7" s="1087"/>
      <c r="V7" s="1084" t="s">
        <v>281</v>
      </c>
      <c r="W7" s="1087"/>
      <c r="X7" s="1084" t="s">
        <v>282</v>
      </c>
      <c r="Y7" s="1088"/>
      <c r="Z7" s="1076"/>
      <c r="AA7" s="1072"/>
    </row>
    <row r="8" spans="1:27" s="33" customFormat="1" ht="20.100000000000001" customHeight="1">
      <c r="A8" s="32"/>
      <c r="B8" s="1073"/>
      <c r="C8" s="1089"/>
      <c r="D8" s="35"/>
      <c r="E8" s="204" t="s">
        <v>283</v>
      </c>
      <c r="F8" s="205"/>
      <c r="G8" s="204" t="s">
        <v>284</v>
      </c>
      <c r="H8" s="205"/>
      <c r="I8" s="204" t="s">
        <v>284</v>
      </c>
      <c r="J8" s="205"/>
      <c r="K8" s="204" t="s">
        <v>284</v>
      </c>
      <c r="L8" s="205"/>
      <c r="M8" s="204" t="s">
        <v>284</v>
      </c>
      <c r="N8" s="205"/>
      <c r="O8" s="206" t="s">
        <v>284</v>
      </c>
      <c r="P8" s="37"/>
      <c r="Q8" s="204" t="s">
        <v>283</v>
      </c>
      <c r="R8" s="205"/>
      <c r="S8" s="206" t="s">
        <v>283</v>
      </c>
      <c r="T8" s="37"/>
      <c r="U8" s="204" t="s">
        <v>283</v>
      </c>
      <c r="V8" s="205"/>
      <c r="W8" s="206" t="s">
        <v>283</v>
      </c>
      <c r="X8" s="37"/>
      <c r="Y8" s="206" t="s">
        <v>283</v>
      </c>
      <c r="Z8" s="203"/>
      <c r="AA8" s="206" t="s">
        <v>283</v>
      </c>
    </row>
    <row r="9" spans="1:27" s="33" customFormat="1" ht="20.100000000000001" customHeight="1">
      <c r="A9" s="32"/>
      <c r="B9" s="70" t="s">
        <v>285</v>
      </c>
      <c r="C9" s="162">
        <v>97595</v>
      </c>
      <c r="D9" s="41">
        <v>20153</v>
      </c>
      <c r="E9" s="44">
        <f>(D9/C9)*100</f>
        <v>20.649623443823966</v>
      </c>
      <c r="F9" s="97">
        <v>11175</v>
      </c>
      <c r="G9" s="44">
        <f>(F9/C9)*100</f>
        <v>11.450381679389313</v>
      </c>
      <c r="H9" s="97">
        <v>13907</v>
      </c>
      <c r="I9" s="44">
        <f>(H9/C9)*100</f>
        <v>14.249705415236436</v>
      </c>
      <c r="J9" s="97">
        <v>16975</v>
      </c>
      <c r="K9" s="44">
        <f>(J9/C9)*100</f>
        <v>17.393309083457144</v>
      </c>
      <c r="L9" s="97">
        <v>15545</v>
      </c>
      <c r="M9" s="44">
        <f>(L9/C9)*100</f>
        <v>15.92807008555766</v>
      </c>
      <c r="N9" s="97">
        <v>19840</v>
      </c>
      <c r="O9" s="44">
        <f>(N9/C9)*100</f>
        <v>20.328910292535479</v>
      </c>
      <c r="P9" s="97">
        <f>SUM(R9,T9,V9,X9)</f>
        <v>14989</v>
      </c>
      <c r="Q9" s="44">
        <f>(P9/C9)*100</f>
        <v>15.35836876889185</v>
      </c>
      <c r="R9" s="97">
        <v>4387</v>
      </c>
      <c r="S9" s="44">
        <f>(R9/P9)*100</f>
        <v>29.268129961972111</v>
      </c>
      <c r="T9" s="97">
        <v>4344</v>
      </c>
      <c r="U9" s="44">
        <f>(T9/P9)*100</f>
        <v>28.981252918807126</v>
      </c>
      <c r="V9" s="97">
        <v>3379</v>
      </c>
      <c r="W9" s="44">
        <f>(V9/P9)*100</f>
        <v>22.543198345453334</v>
      </c>
      <c r="X9" s="97">
        <v>2879</v>
      </c>
      <c r="Y9" s="98">
        <f>(X9/P9)*100</f>
        <v>19.207418773767429</v>
      </c>
      <c r="Z9" s="162">
        <v>11318</v>
      </c>
      <c r="AA9" s="42">
        <f>(Z9/C9)*100</f>
        <v>11.596905579179262</v>
      </c>
    </row>
    <row r="10" spans="1:27" s="33" customFormat="1" ht="20.100000000000001" customHeight="1">
      <c r="A10" s="32"/>
      <c r="B10" s="83" t="s">
        <v>287</v>
      </c>
      <c r="C10" s="167">
        <v>97974</v>
      </c>
      <c r="D10" s="47">
        <v>19541</v>
      </c>
      <c r="E10" s="50">
        <f>(D10/C10)*100</f>
        <v>19.945087472186497</v>
      </c>
      <c r="F10" s="109">
        <v>11243</v>
      </c>
      <c r="G10" s="50">
        <f>(F10/C10)*100</f>
        <v>11.475493498275052</v>
      </c>
      <c r="H10" s="109">
        <v>13396</v>
      </c>
      <c r="I10" s="50">
        <f>(H10/C10)*100</f>
        <v>13.673015289770756</v>
      </c>
      <c r="J10" s="109">
        <v>16839</v>
      </c>
      <c r="K10" s="50">
        <f>(J10/C10)*100</f>
        <v>17.187212934043725</v>
      </c>
      <c r="L10" s="109">
        <v>15887</v>
      </c>
      <c r="M10" s="50">
        <f>(L10/C10)*100</f>
        <v>16.215526568273216</v>
      </c>
      <c r="N10" s="109">
        <v>21068</v>
      </c>
      <c r="O10" s="50">
        <f>(N10/C10)*100</f>
        <v>21.503664237450753</v>
      </c>
      <c r="P10" s="109">
        <v>15626</v>
      </c>
      <c r="Q10" s="50">
        <f>(P10/C10)*100</f>
        <v>15.949129360850838</v>
      </c>
      <c r="R10" s="109">
        <v>4565</v>
      </c>
      <c r="S10" s="50">
        <f t="shared" ref="S10:S13" si="0">(R10/P10)*100</f>
        <v>29.214130295661079</v>
      </c>
      <c r="T10" s="109">
        <v>4278</v>
      </c>
      <c r="U10" s="50">
        <f t="shared" ref="U10:U13" si="1">(T10/P10)*100</f>
        <v>27.377447843338025</v>
      </c>
      <c r="V10" s="109">
        <v>3588</v>
      </c>
      <c r="W10" s="50">
        <f t="shared" ref="W10:W13" si="2">(V10/P10)*100</f>
        <v>22.961730449251245</v>
      </c>
      <c r="X10" s="109">
        <v>3195</v>
      </c>
      <c r="Y10" s="110">
        <f t="shared" ref="Y10:Y13" si="3">(X10/P10)*100</f>
        <v>20.446691411749647</v>
      </c>
      <c r="Z10" s="167">
        <v>12413</v>
      </c>
      <c r="AA10" s="48">
        <f>(Z10/C10)*100</f>
        <v>12.669687876375365</v>
      </c>
    </row>
    <row r="11" spans="1:27" s="33" customFormat="1" ht="20.100000000000001" customHeight="1">
      <c r="A11" s="32"/>
      <c r="B11" s="83" t="s">
        <v>288</v>
      </c>
      <c r="C11" s="167">
        <v>98277</v>
      </c>
      <c r="D11" s="47">
        <v>18978</v>
      </c>
      <c r="E11" s="50">
        <f>(D11/C11)*100</f>
        <v>19.310723770566867</v>
      </c>
      <c r="F11" s="109">
        <v>11337</v>
      </c>
      <c r="G11" s="50">
        <f>(F11/C11)*100</f>
        <v>11.535761164870722</v>
      </c>
      <c r="H11" s="109">
        <v>12864</v>
      </c>
      <c r="I11" s="50">
        <f>(H11/C11)*100</f>
        <v>13.089532647516714</v>
      </c>
      <c r="J11" s="109">
        <v>16681</v>
      </c>
      <c r="K11" s="50">
        <f>(J11/C11)*100</f>
        <v>16.973452588092837</v>
      </c>
      <c r="L11" s="109">
        <v>16168</v>
      </c>
      <c r="M11" s="50">
        <f>(L11/C11)*100</f>
        <v>16.451458632233383</v>
      </c>
      <c r="N11" s="109">
        <v>22249</v>
      </c>
      <c r="O11" s="50">
        <f>(N11/C11)*100</f>
        <v>22.639071196719478</v>
      </c>
      <c r="P11" s="109">
        <v>16172</v>
      </c>
      <c r="Q11" s="50">
        <f>(P11/C11)*100</f>
        <v>16.455528760544176</v>
      </c>
      <c r="R11" s="109">
        <v>4535</v>
      </c>
      <c r="S11" s="50">
        <f t="shared" si="0"/>
        <v>28.042295325253523</v>
      </c>
      <c r="T11" s="109">
        <v>4211</v>
      </c>
      <c r="U11" s="50">
        <f t="shared" si="1"/>
        <v>26.038832550086571</v>
      </c>
      <c r="V11" s="109">
        <v>3845</v>
      </c>
      <c r="W11" s="50">
        <f t="shared" si="2"/>
        <v>23.77566163739797</v>
      </c>
      <c r="X11" s="109">
        <v>3581</v>
      </c>
      <c r="Y11" s="110">
        <f t="shared" si="3"/>
        <v>22.143210487261932</v>
      </c>
      <c r="Z11" s="167">
        <v>13097</v>
      </c>
      <c r="AA11" s="48">
        <f>(Z11/C11)*100</f>
        <v>13.326617621620521</v>
      </c>
    </row>
    <row r="12" spans="1:27" s="33" customFormat="1" ht="20.100000000000001" customHeight="1">
      <c r="A12" s="32"/>
      <c r="B12" s="83" t="s">
        <v>289</v>
      </c>
      <c r="C12" s="167">
        <v>97071</v>
      </c>
      <c r="D12" s="47">
        <v>17915</v>
      </c>
      <c r="E12" s="50">
        <f>(D12/C12)*100</f>
        <v>18.455563453554618</v>
      </c>
      <c r="F12" s="109">
        <v>11221</v>
      </c>
      <c r="G12" s="50">
        <f>(F12/C12)*100</f>
        <v>11.559580101163066</v>
      </c>
      <c r="H12" s="109">
        <v>12056</v>
      </c>
      <c r="I12" s="50">
        <f>(H12/C12)*100</f>
        <v>12.419775216078953</v>
      </c>
      <c r="J12" s="109">
        <v>16263</v>
      </c>
      <c r="K12" s="50">
        <f>(J12/C12)*100</f>
        <v>16.753716351948576</v>
      </c>
      <c r="L12" s="109">
        <v>16255</v>
      </c>
      <c r="M12" s="50">
        <f>(L12/C12)*100</f>
        <v>16.745474961626027</v>
      </c>
      <c r="N12" s="109">
        <v>23360</v>
      </c>
      <c r="O12" s="50">
        <f>(N12/C12)*100</f>
        <v>24.064859741838447</v>
      </c>
      <c r="P12" s="109">
        <v>16961</v>
      </c>
      <c r="Q12" s="50">
        <f>(P12/C12)*100</f>
        <v>17.472777657590836</v>
      </c>
      <c r="R12" s="109">
        <v>4613</v>
      </c>
      <c r="S12" s="50">
        <f t="shared" si="0"/>
        <v>27.197688815517949</v>
      </c>
      <c r="T12" s="109">
        <v>4259</v>
      </c>
      <c r="U12" s="50">
        <f t="shared" si="1"/>
        <v>25.110547727138734</v>
      </c>
      <c r="V12" s="109">
        <v>4138</v>
      </c>
      <c r="W12" s="50">
        <f t="shared" si="2"/>
        <v>24.397146394670123</v>
      </c>
      <c r="X12" s="109">
        <v>3591</v>
      </c>
      <c r="Y12" s="110">
        <f t="shared" si="3"/>
        <v>21.172100701609576</v>
      </c>
      <c r="Z12" s="167">
        <v>13729</v>
      </c>
      <c r="AA12" s="48">
        <f>(Z12/C12)*100</f>
        <v>14.143255967281682</v>
      </c>
    </row>
    <row r="13" spans="1:27" s="33" customFormat="1" ht="20.100000000000001" customHeight="1">
      <c r="A13" s="32"/>
      <c r="B13" s="84" t="s">
        <v>104</v>
      </c>
      <c r="C13" s="172">
        <v>96226</v>
      </c>
      <c r="D13" s="53">
        <v>16989</v>
      </c>
      <c r="E13" s="56">
        <f>(D13/C13)*100</f>
        <v>17.655311454284707</v>
      </c>
      <c r="F13" s="112">
        <v>11202</v>
      </c>
      <c r="G13" s="56">
        <f>(F13/C13)*100</f>
        <v>11.641344335210858</v>
      </c>
      <c r="H13" s="112">
        <v>11532</v>
      </c>
      <c r="I13" s="56">
        <f>(H13/C13)*100</f>
        <v>11.984286991041921</v>
      </c>
      <c r="J13" s="112">
        <v>15553</v>
      </c>
      <c r="K13" s="56">
        <f>(J13/C13)*100</f>
        <v>16.162991291334983</v>
      </c>
      <c r="L13" s="112">
        <v>16344</v>
      </c>
      <c r="M13" s="56">
        <f>(L13/C13)*100</f>
        <v>16.985014445160353</v>
      </c>
      <c r="N13" s="112">
        <v>24516</v>
      </c>
      <c r="O13" s="56">
        <f>(N13/C13)*100</f>
        <v>25.477521667740525</v>
      </c>
      <c r="P13" s="112">
        <v>17695</v>
      </c>
      <c r="Q13" s="56">
        <f>(P13/C13)*100</f>
        <v>18.389000893729346</v>
      </c>
      <c r="R13" s="112">
        <v>4731</v>
      </c>
      <c r="S13" s="56">
        <f t="shared" si="0"/>
        <v>26.736366205142698</v>
      </c>
      <c r="T13" s="112">
        <v>4455</v>
      </c>
      <c r="U13" s="56">
        <f t="shared" si="1"/>
        <v>25.176603560327777</v>
      </c>
      <c r="V13" s="112">
        <v>4214</v>
      </c>
      <c r="W13" s="56">
        <f t="shared" si="2"/>
        <v>23.814636903079965</v>
      </c>
      <c r="X13" s="112">
        <v>4205</v>
      </c>
      <c r="Y13" s="113">
        <f t="shared" si="3"/>
        <v>23.763775077705567</v>
      </c>
      <c r="Z13" s="172">
        <v>14021</v>
      </c>
      <c r="AA13" s="54">
        <f>(Z13/C13)*100</f>
        <v>14.570905992143496</v>
      </c>
    </row>
    <row r="14" spans="1:27" s="33" customFormat="1" ht="15" customHeight="1">
      <c r="A14" s="32"/>
      <c r="B14" s="65" t="s">
        <v>290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29"/>
    </row>
    <row r="15" spans="1:27" s="33" customFormat="1" ht="15" customHeight="1">
      <c r="A15" s="32"/>
      <c r="B15" s="65" t="s">
        <v>435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</row>
    <row r="16" spans="1:27" s="33" customFormat="1" ht="14.25">
      <c r="B16" s="65" t="s">
        <v>436</v>
      </c>
    </row>
  </sheetData>
  <mergeCells count="15">
    <mergeCell ref="B4:B8"/>
    <mergeCell ref="D4:Y4"/>
    <mergeCell ref="Z4:AA7"/>
    <mergeCell ref="D5:E7"/>
    <mergeCell ref="F5:G7"/>
    <mergeCell ref="H5:I7"/>
    <mergeCell ref="J5:K7"/>
    <mergeCell ref="L5:M7"/>
    <mergeCell ref="N5:O7"/>
    <mergeCell ref="P6:Q7"/>
    <mergeCell ref="R7:S7"/>
    <mergeCell ref="T7:U7"/>
    <mergeCell ref="V7:W7"/>
    <mergeCell ref="X7:Y7"/>
    <mergeCell ref="C4:C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66" orientation="landscape" horizontalDpi="4294967295" r:id="rId1"/>
  <colBreaks count="1" manualBreakCount="1">
    <brk id="2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M24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12.625" style="29" customWidth="1"/>
    <col min="3" max="4" width="10.625" style="29" customWidth="1"/>
    <col min="5" max="5" width="8.625" style="29" customWidth="1"/>
    <col min="6" max="6" width="10.625" style="29" customWidth="1"/>
    <col min="7" max="7" width="8.625" style="29" customWidth="1"/>
    <col min="8" max="8" width="10.625" style="29" customWidth="1"/>
    <col min="9" max="9" width="8.625" style="29" customWidth="1"/>
    <col min="10" max="10" width="11.375" style="29" customWidth="1"/>
    <col min="11" max="16384" width="9" style="29"/>
  </cols>
  <sheetData>
    <row r="1" spans="1:10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</row>
    <row r="2" spans="1:10" ht="20.100000000000001" customHeight="1">
      <c r="A2" s="27"/>
      <c r="B2" s="30" t="s">
        <v>155</v>
      </c>
      <c r="C2" s="27"/>
      <c r="D2" s="27"/>
      <c r="E2" s="27"/>
      <c r="F2" s="27"/>
      <c r="G2" s="27"/>
      <c r="H2" s="27"/>
      <c r="I2" s="27"/>
      <c r="J2" s="31"/>
    </row>
    <row r="3" spans="1:10" s="33" customFormat="1" ht="20.100000000000001" customHeight="1">
      <c r="A3" s="32"/>
      <c r="B3" s="32"/>
      <c r="C3" s="32"/>
      <c r="D3" s="32"/>
      <c r="E3" s="32"/>
      <c r="F3" s="32"/>
      <c r="G3" s="32"/>
      <c r="H3" s="31"/>
      <c r="J3" s="31" t="s">
        <v>90</v>
      </c>
    </row>
    <row r="4" spans="1:10" s="33" customFormat="1" ht="20.100000000000001" customHeight="1">
      <c r="A4" s="32"/>
      <c r="B4" s="1071" t="s">
        <v>91</v>
      </c>
      <c r="C4" s="1077" t="s">
        <v>156</v>
      </c>
      <c r="D4" s="1074"/>
      <c r="E4" s="1074"/>
      <c r="F4" s="1074"/>
      <c r="G4" s="1074"/>
      <c r="H4" s="1074"/>
      <c r="I4" s="1074"/>
      <c r="J4" s="1075" t="s">
        <v>157</v>
      </c>
    </row>
    <row r="5" spans="1:10" s="33" customFormat="1" ht="20.100000000000001" customHeight="1">
      <c r="A5" s="32"/>
      <c r="B5" s="1086"/>
      <c r="C5" s="1079"/>
      <c r="D5" s="1075" t="s">
        <v>158</v>
      </c>
      <c r="E5" s="1071"/>
      <c r="F5" s="1111" t="s">
        <v>159</v>
      </c>
      <c r="G5" s="1112"/>
      <c r="H5" s="1111" t="s">
        <v>160</v>
      </c>
      <c r="I5" s="1112"/>
      <c r="J5" s="1079"/>
    </row>
    <row r="6" spans="1:10" s="33" customFormat="1" ht="20.100000000000001" customHeight="1">
      <c r="A6" s="32"/>
      <c r="B6" s="1093"/>
      <c r="C6" s="1150"/>
      <c r="D6" s="35"/>
      <c r="E6" s="36" t="s">
        <v>97</v>
      </c>
      <c r="F6" s="37"/>
      <c r="G6" s="38" t="s">
        <v>97</v>
      </c>
      <c r="H6" s="37"/>
      <c r="I6" s="38" t="s">
        <v>97</v>
      </c>
      <c r="J6" s="1150"/>
    </row>
    <row r="7" spans="1:10" s="33" customFormat="1" ht="20.100000000000001" customHeight="1">
      <c r="A7" s="32"/>
      <c r="B7" s="40" t="s">
        <v>98</v>
      </c>
      <c r="C7" s="41">
        <v>16139</v>
      </c>
      <c r="D7" s="41">
        <v>7308</v>
      </c>
      <c r="E7" s="42">
        <f t="shared" ref="E7:E10" si="0">ROUND(D7/$C7*100,2)</f>
        <v>45.28</v>
      </c>
      <c r="F7" s="43">
        <v>5246</v>
      </c>
      <c r="G7" s="44">
        <f t="shared" ref="G7:G10" si="1">ROUND(F7/$C7*100,2)</f>
        <v>32.51</v>
      </c>
      <c r="H7" s="43">
        <v>3585</v>
      </c>
      <c r="I7" s="44">
        <f t="shared" ref="I7:I10" si="2">ROUND(H7/$C7*100,2)</f>
        <v>22.21</v>
      </c>
      <c r="J7" s="45">
        <f>C7/95619.5*100</f>
        <v>16.878356402198296</v>
      </c>
    </row>
    <row r="8" spans="1:10" s="33" customFormat="1" ht="20.100000000000001" customHeight="1">
      <c r="A8" s="32"/>
      <c r="B8" s="46" t="s">
        <v>99</v>
      </c>
      <c r="C8" s="47">
        <v>16164</v>
      </c>
      <c r="D8" s="47">
        <v>7377</v>
      </c>
      <c r="E8" s="48">
        <f t="shared" si="0"/>
        <v>45.64</v>
      </c>
      <c r="F8" s="49">
        <v>4968</v>
      </c>
      <c r="G8" s="50">
        <f t="shared" si="1"/>
        <v>30.73</v>
      </c>
      <c r="H8" s="49">
        <v>3819</v>
      </c>
      <c r="I8" s="50">
        <f t="shared" si="2"/>
        <v>23.63</v>
      </c>
      <c r="J8" s="51">
        <f>C8/95788*100</f>
        <v>16.87476510627636</v>
      </c>
    </row>
    <row r="9" spans="1:10" s="33" customFormat="1" ht="20.100000000000001" customHeight="1">
      <c r="A9" s="32"/>
      <c r="B9" s="46" t="s">
        <v>161</v>
      </c>
      <c r="C9" s="47">
        <v>15868</v>
      </c>
      <c r="D9" s="47">
        <v>7393</v>
      </c>
      <c r="E9" s="48">
        <f t="shared" si="0"/>
        <v>46.59</v>
      </c>
      <c r="F9" s="49">
        <v>5060</v>
      </c>
      <c r="G9" s="50">
        <f t="shared" si="1"/>
        <v>31.89</v>
      </c>
      <c r="H9" s="49">
        <v>3415</v>
      </c>
      <c r="I9" s="50">
        <f t="shared" si="2"/>
        <v>21.52</v>
      </c>
      <c r="J9" s="51">
        <f>C9/96054*100</f>
        <v>16.519874237408125</v>
      </c>
    </row>
    <row r="10" spans="1:10" s="33" customFormat="1" ht="20.100000000000001" customHeight="1">
      <c r="A10" s="32"/>
      <c r="B10" s="46" t="s">
        <v>101</v>
      </c>
      <c r="C10" s="47">
        <v>14439</v>
      </c>
      <c r="D10" s="47">
        <v>6071</v>
      </c>
      <c r="E10" s="48">
        <f t="shared" si="0"/>
        <v>42.05</v>
      </c>
      <c r="F10" s="49">
        <v>5191</v>
      </c>
      <c r="G10" s="50">
        <f t="shared" si="1"/>
        <v>35.950000000000003</v>
      </c>
      <c r="H10" s="49">
        <v>3177</v>
      </c>
      <c r="I10" s="50">
        <f t="shared" si="2"/>
        <v>22</v>
      </c>
      <c r="J10" s="51">
        <f>C10/95591*100</f>
        <v>15.104978502160247</v>
      </c>
    </row>
    <row r="11" spans="1:10" s="33" customFormat="1" ht="20.100000000000001" customHeight="1">
      <c r="A11" s="32"/>
      <c r="B11" s="52" t="s">
        <v>162</v>
      </c>
      <c r="C11" s="53">
        <v>13687</v>
      </c>
      <c r="D11" s="53">
        <v>5835</v>
      </c>
      <c r="E11" s="54">
        <f>ROUND(D11/$C11*100,2)</f>
        <v>42.63</v>
      </c>
      <c r="F11" s="55">
        <v>4858</v>
      </c>
      <c r="G11" s="56">
        <f>ROUND(F11/$C11*100,2)</f>
        <v>35.49</v>
      </c>
      <c r="H11" s="55">
        <v>2994</v>
      </c>
      <c r="I11" s="56">
        <f>ROUND(H11/$C11*100,2)</f>
        <v>21.87</v>
      </c>
      <c r="J11" s="57">
        <f>C11/94592.5*100</f>
        <v>14.469434680339349</v>
      </c>
    </row>
    <row r="12" spans="1:10" s="33" customFormat="1" ht="9.9499999999999993" customHeight="1">
      <c r="A12" s="32"/>
      <c r="B12" s="58"/>
      <c r="C12" s="59"/>
      <c r="D12" s="59"/>
      <c r="E12" s="60"/>
      <c r="F12" s="59"/>
      <c r="G12" s="60"/>
      <c r="H12" s="59"/>
      <c r="I12" s="60"/>
      <c r="J12" s="60"/>
    </row>
    <row r="13" spans="1:10" s="33" customFormat="1" ht="20.100000000000001" customHeight="1">
      <c r="A13" s="32"/>
      <c r="B13" s="1071" t="s">
        <v>103</v>
      </c>
      <c r="C13" s="1075" t="s">
        <v>156</v>
      </c>
      <c r="D13" s="1074"/>
      <c r="E13" s="1074"/>
      <c r="F13" s="1074"/>
      <c r="G13" s="1074"/>
      <c r="H13" s="1074"/>
      <c r="I13" s="1074"/>
      <c r="J13" s="1075" t="s">
        <v>157</v>
      </c>
    </row>
    <row r="14" spans="1:10" s="33" customFormat="1" ht="20.100000000000001" customHeight="1">
      <c r="A14" s="32"/>
      <c r="B14" s="1086"/>
      <c r="C14" s="1076"/>
      <c r="D14" s="1075" t="s">
        <v>158</v>
      </c>
      <c r="E14" s="1071"/>
      <c r="F14" s="1111" t="s">
        <v>159</v>
      </c>
      <c r="G14" s="1112"/>
      <c r="H14" s="1111" t="s">
        <v>160</v>
      </c>
      <c r="I14" s="1112"/>
      <c r="J14" s="1079"/>
    </row>
    <row r="15" spans="1:10" s="33" customFormat="1" ht="20.100000000000001" customHeight="1">
      <c r="A15" s="32"/>
      <c r="B15" s="1093"/>
      <c r="C15" s="1089"/>
      <c r="D15" s="35"/>
      <c r="E15" s="36" t="s">
        <v>97</v>
      </c>
      <c r="F15" s="37"/>
      <c r="G15" s="38" t="s">
        <v>97</v>
      </c>
      <c r="H15" s="37"/>
      <c r="I15" s="38" t="s">
        <v>97</v>
      </c>
      <c r="J15" s="1150"/>
    </row>
    <row r="16" spans="1:10" s="33" customFormat="1" ht="20.100000000000001" customHeight="1">
      <c r="A16" s="32"/>
      <c r="B16" s="40" t="s">
        <v>98</v>
      </c>
      <c r="C16" s="41">
        <v>1439</v>
      </c>
      <c r="D16" s="41">
        <v>679</v>
      </c>
      <c r="E16" s="42">
        <f t="shared" ref="E16:E19" si="3">ROUND(D16/$C16*100,2)</f>
        <v>47.19</v>
      </c>
      <c r="F16" s="43">
        <v>458</v>
      </c>
      <c r="G16" s="44">
        <f t="shared" ref="G16:G19" si="4">ROUND(F16/$C16*100,2)</f>
        <v>31.83</v>
      </c>
      <c r="H16" s="43">
        <v>302</v>
      </c>
      <c r="I16" s="44">
        <f t="shared" ref="I16:I19" si="5">ROUND(H16/$C16*100,2)</f>
        <v>20.99</v>
      </c>
      <c r="J16" s="45">
        <f>C16/14309*100</f>
        <v>10.056607729401076</v>
      </c>
    </row>
    <row r="17" spans="1:13" s="33" customFormat="1" ht="20.100000000000001" customHeight="1">
      <c r="A17" s="32"/>
      <c r="B17" s="46" t="s">
        <v>163</v>
      </c>
      <c r="C17" s="47">
        <v>1486</v>
      </c>
      <c r="D17" s="47">
        <v>696</v>
      </c>
      <c r="E17" s="48">
        <f t="shared" si="3"/>
        <v>46.84</v>
      </c>
      <c r="F17" s="49">
        <v>433</v>
      </c>
      <c r="G17" s="50">
        <f t="shared" si="4"/>
        <v>29.14</v>
      </c>
      <c r="H17" s="49">
        <v>357</v>
      </c>
      <c r="I17" s="50">
        <f t="shared" si="5"/>
        <v>24.02</v>
      </c>
      <c r="J17" s="51">
        <f>C17/14853.5*100</f>
        <v>10.004376072979431</v>
      </c>
    </row>
    <row r="18" spans="1:13" s="33" customFormat="1" ht="20.100000000000001" customHeight="1">
      <c r="A18" s="32"/>
      <c r="B18" s="46" t="s">
        <v>164</v>
      </c>
      <c r="C18" s="47">
        <v>1549</v>
      </c>
      <c r="D18" s="47">
        <v>780</v>
      </c>
      <c r="E18" s="48">
        <f t="shared" si="3"/>
        <v>50.36</v>
      </c>
      <c r="F18" s="49">
        <v>449</v>
      </c>
      <c r="G18" s="50">
        <f t="shared" si="4"/>
        <v>28.99</v>
      </c>
      <c r="H18" s="49">
        <v>320</v>
      </c>
      <c r="I18" s="50">
        <f t="shared" si="5"/>
        <v>20.66</v>
      </c>
      <c r="J18" s="51">
        <f>C18/15408*100</f>
        <v>10.053219106957425</v>
      </c>
    </row>
    <row r="19" spans="1:13" s="33" customFormat="1" ht="20.100000000000001" customHeight="1">
      <c r="A19" s="32"/>
      <c r="B19" s="46" t="s">
        <v>101</v>
      </c>
      <c r="C19" s="47">
        <v>1397</v>
      </c>
      <c r="D19" s="47">
        <v>640</v>
      </c>
      <c r="E19" s="48">
        <f t="shared" si="3"/>
        <v>45.81</v>
      </c>
      <c r="F19" s="49">
        <v>418</v>
      </c>
      <c r="G19" s="50">
        <f t="shared" si="4"/>
        <v>29.92</v>
      </c>
      <c r="H19" s="49">
        <v>339</v>
      </c>
      <c r="I19" s="50">
        <f t="shared" si="5"/>
        <v>24.27</v>
      </c>
      <c r="J19" s="51">
        <f>C19/16059.5*100</f>
        <v>8.6989009620473858</v>
      </c>
    </row>
    <row r="20" spans="1:13" s="33" customFormat="1" ht="20.100000000000001" customHeight="1">
      <c r="A20" s="32"/>
      <c r="B20" s="52" t="s">
        <v>104</v>
      </c>
      <c r="C20" s="53">
        <v>1383</v>
      </c>
      <c r="D20" s="53">
        <v>670</v>
      </c>
      <c r="E20" s="54">
        <f>ROUND(D20/$C20*100,2)</f>
        <v>48.45</v>
      </c>
      <c r="F20" s="55">
        <v>422</v>
      </c>
      <c r="G20" s="56">
        <f>ROUND(F20/$C20*100,2)</f>
        <v>30.51</v>
      </c>
      <c r="H20" s="55">
        <v>291</v>
      </c>
      <c r="I20" s="56">
        <f>ROUND(H20/$C20*100,2)</f>
        <v>21.04</v>
      </c>
      <c r="J20" s="57">
        <f>C20/16806.5*100</f>
        <v>8.2289590337071967</v>
      </c>
    </row>
    <row r="21" spans="1:13" s="33" customFormat="1" ht="15" customHeight="1">
      <c r="A21" s="32"/>
      <c r="B21" s="65" t="s">
        <v>131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29"/>
    </row>
    <row r="22" spans="1:13" s="33" customFormat="1" ht="15" customHeight="1">
      <c r="A22" s="32"/>
      <c r="B22" s="300" t="s">
        <v>443</v>
      </c>
      <c r="C22" s="67"/>
      <c r="D22" s="67"/>
      <c r="E22" s="67"/>
      <c r="F22" s="67"/>
      <c r="G22" s="67"/>
      <c r="H22" s="67"/>
      <c r="I22" s="67"/>
      <c r="J22" s="67"/>
    </row>
    <row r="23" spans="1:13" s="33" customFormat="1" ht="15" customHeight="1">
      <c r="B23" s="65" t="s">
        <v>165</v>
      </c>
    </row>
    <row r="24" spans="1:13">
      <c r="B24" s="68" t="s">
        <v>166</v>
      </c>
    </row>
  </sheetData>
  <mergeCells count="14">
    <mergeCell ref="B4:B6"/>
    <mergeCell ref="D4:I4"/>
    <mergeCell ref="J4:J6"/>
    <mergeCell ref="D5:E5"/>
    <mergeCell ref="F5:G5"/>
    <mergeCell ref="H5:I5"/>
    <mergeCell ref="C4:C6"/>
    <mergeCell ref="B13:B15"/>
    <mergeCell ref="D13:I13"/>
    <mergeCell ref="J13:J15"/>
    <mergeCell ref="D14:E14"/>
    <mergeCell ref="F14:G14"/>
    <mergeCell ref="H14:I14"/>
    <mergeCell ref="C13:C1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P39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3.625" style="29" customWidth="1"/>
    <col min="3" max="3" width="7.625" style="29" customWidth="1"/>
    <col min="4" max="4" width="12.625" style="29" customWidth="1"/>
    <col min="5" max="6" width="10.625" style="29" customWidth="1"/>
    <col min="7" max="7" width="7.625" style="29" customWidth="1"/>
    <col min="8" max="8" width="10.625" style="29" customWidth="1"/>
    <col min="9" max="9" width="7.625" style="29" customWidth="1"/>
    <col min="10" max="10" width="10.625" style="29" customWidth="1"/>
    <col min="11" max="11" width="7.625" style="29" customWidth="1"/>
    <col min="12" max="12" width="10.375" style="29" customWidth="1"/>
    <col min="13" max="16384" width="9" style="29"/>
  </cols>
  <sheetData>
    <row r="1" spans="1:15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5" ht="20.100000000000001" customHeight="1">
      <c r="A2" s="27"/>
      <c r="B2" s="30" t="s">
        <v>167</v>
      </c>
      <c r="D2" s="30"/>
      <c r="E2" s="30"/>
      <c r="F2" s="30"/>
      <c r="G2" s="30"/>
      <c r="H2" s="30"/>
      <c r="I2" s="30"/>
      <c r="J2" s="30"/>
      <c r="K2" s="30"/>
      <c r="L2" s="31"/>
    </row>
    <row r="3" spans="1:15" s="33" customFormat="1" ht="20.100000000000001" customHeight="1">
      <c r="A3" s="32"/>
      <c r="B3" s="32"/>
      <c r="C3" s="69"/>
      <c r="D3" s="69"/>
      <c r="E3" s="32"/>
      <c r="F3" s="32"/>
      <c r="G3" s="32"/>
      <c r="H3" s="32"/>
      <c r="I3" s="32"/>
      <c r="J3" s="31"/>
      <c r="L3" s="31" t="s">
        <v>90</v>
      </c>
    </row>
    <row r="4" spans="1:15" s="33" customFormat="1" ht="20.100000000000001" customHeight="1">
      <c r="A4" s="32"/>
      <c r="B4" s="1083"/>
      <c r="C4" s="1083"/>
      <c r="D4" s="1091"/>
      <c r="E4" s="1077" t="s">
        <v>156</v>
      </c>
      <c r="F4" s="1074"/>
      <c r="G4" s="1074"/>
      <c r="H4" s="1074"/>
      <c r="I4" s="1074"/>
      <c r="J4" s="1074"/>
      <c r="K4" s="1074"/>
      <c r="L4" s="1077" t="s">
        <v>157</v>
      </c>
      <c r="M4" s="29"/>
    </row>
    <row r="5" spans="1:15" s="33" customFormat="1" ht="20.100000000000001" customHeight="1">
      <c r="A5" s="32"/>
      <c r="B5" s="1086"/>
      <c r="C5" s="1086"/>
      <c r="D5" s="1092"/>
      <c r="E5" s="1079"/>
      <c r="F5" s="1075" t="s">
        <v>158</v>
      </c>
      <c r="G5" s="1071"/>
      <c r="H5" s="1111" t="s">
        <v>159</v>
      </c>
      <c r="I5" s="1112"/>
      <c r="J5" s="1111" t="s">
        <v>160</v>
      </c>
      <c r="K5" s="1071"/>
      <c r="L5" s="1079"/>
      <c r="M5" s="29"/>
    </row>
    <row r="6" spans="1:15" s="33" customFormat="1" ht="20.100000000000001" customHeight="1">
      <c r="A6" s="32"/>
      <c r="B6" s="1093"/>
      <c r="C6" s="1093"/>
      <c r="D6" s="1094"/>
      <c r="E6" s="1150"/>
      <c r="F6" s="35"/>
      <c r="G6" s="36" t="s">
        <v>97</v>
      </c>
      <c r="H6" s="37"/>
      <c r="I6" s="38" t="s">
        <v>97</v>
      </c>
      <c r="J6" s="37"/>
      <c r="K6" s="36" t="s">
        <v>97</v>
      </c>
      <c r="L6" s="1150"/>
      <c r="M6" s="29"/>
    </row>
    <row r="7" spans="1:15" s="33" customFormat="1" ht="20.100000000000001" customHeight="1">
      <c r="A7" s="32"/>
      <c r="B7" s="1095" t="s">
        <v>110</v>
      </c>
      <c r="C7" s="1095"/>
      <c r="D7" s="1096"/>
      <c r="E7" s="41">
        <v>13687</v>
      </c>
      <c r="F7" s="41">
        <v>5835</v>
      </c>
      <c r="G7" s="42">
        <f>ROUND(F7/$E7*100,2)</f>
        <v>42.63</v>
      </c>
      <c r="H7" s="43">
        <v>4858</v>
      </c>
      <c r="I7" s="44">
        <f>ROUND(H7/$E7*100,2)</f>
        <v>35.49</v>
      </c>
      <c r="J7" s="43">
        <v>2994</v>
      </c>
      <c r="K7" s="44">
        <f>ROUND(J7/$E7*100,2)</f>
        <v>21.87</v>
      </c>
      <c r="L7" s="45">
        <f>E7/94592.5*100</f>
        <v>14.469434680339349</v>
      </c>
      <c r="M7" s="154"/>
      <c r="O7" s="72"/>
    </row>
    <row r="8" spans="1:15" s="33" customFormat="1" ht="20.100000000000001" customHeight="1">
      <c r="A8" s="32"/>
      <c r="B8" s="1097" t="s">
        <v>111</v>
      </c>
      <c r="C8" s="1100" t="s">
        <v>112</v>
      </c>
      <c r="D8" s="1101"/>
      <c r="E8" s="73">
        <v>6919</v>
      </c>
      <c r="F8" s="73">
        <v>2971</v>
      </c>
      <c r="G8" s="74">
        <f t="shared" ref="G8:G24" si="0">ROUND(F8/$E8*100,2)</f>
        <v>42.94</v>
      </c>
      <c r="H8" s="75">
        <v>2441</v>
      </c>
      <c r="I8" s="76">
        <f t="shared" ref="I8:I24" si="1">ROUND(H8/$E8*100,2)</f>
        <v>35.28</v>
      </c>
      <c r="J8" s="75">
        <v>1507</v>
      </c>
      <c r="K8" s="76">
        <f t="shared" ref="K8:K24" si="2">ROUND(J8/$E8*100,2)</f>
        <v>21.78</v>
      </c>
      <c r="L8" s="77">
        <f>E8/47240*100</f>
        <v>14.646486028789163</v>
      </c>
      <c r="M8" s="154"/>
      <c r="O8" s="72"/>
    </row>
    <row r="9" spans="1:15" s="33" customFormat="1" ht="20.100000000000001" customHeight="1">
      <c r="A9" s="32"/>
      <c r="B9" s="1131"/>
      <c r="C9" s="1146" t="s">
        <v>113</v>
      </c>
      <c r="D9" s="1140"/>
      <c r="E9" s="78">
        <v>6768</v>
      </c>
      <c r="F9" s="78">
        <v>2864</v>
      </c>
      <c r="G9" s="79">
        <f t="shared" si="0"/>
        <v>42.32</v>
      </c>
      <c r="H9" s="80">
        <v>2417</v>
      </c>
      <c r="I9" s="81">
        <f t="shared" si="1"/>
        <v>35.71</v>
      </c>
      <c r="J9" s="80">
        <v>1487</v>
      </c>
      <c r="K9" s="81">
        <f t="shared" si="2"/>
        <v>21.97</v>
      </c>
      <c r="L9" s="82">
        <f>E9/47352.5*100</f>
        <v>14.292803970223325</v>
      </c>
      <c r="M9" s="71"/>
      <c r="O9" s="72"/>
    </row>
    <row r="10" spans="1:15" s="33" customFormat="1" ht="20.100000000000001" customHeight="1">
      <c r="A10" s="32"/>
      <c r="B10" s="1097" t="s">
        <v>114</v>
      </c>
      <c r="C10" s="1100" t="s">
        <v>115</v>
      </c>
      <c r="D10" s="1101"/>
      <c r="E10" s="73">
        <v>2631</v>
      </c>
      <c r="F10" s="73">
        <v>1276</v>
      </c>
      <c r="G10" s="74">
        <f t="shared" si="0"/>
        <v>48.5</v>
      </c>
      <c r="H10" s="75">
        <v>914</v>
      </c>
      <c r="I10" s="76">
        <f t="shared" si="1"/>
        <v>34.74</v>
      </c>
      <c r="J10" s="75">
        <v>441</v>
      </c>
      <c r="K10" s="76">
        <f t="shared" si="2"/>
        <v>16.760000000000002</v>
      </c>
      <c r="L10" s="77">
        <f>E10/17379*100</f>
        <v>15.138960814776453</v>
      </c>
      <c r="M10" s="71"/>
      <c r="O10" s="72"/>
    </row>
    <row r="11" spans="1:15" s="33" customFormat="1" ht="20.100000000000001" customHeight="1">
      <c r="A11" s="32"/>
      <c r="B11" s="1098"/>
      <c r="C11" s="1102" t="s">
        <v>116</v>
      </c>
      <c r="D11" s="1103"/>
      <c r="E11" s="47">
        <v>2478</v>
      </c>
      <c r="F11" s="47">
        <v>857</v>
      </c>
      <c r="G11" s="48">
        <f t="shared" si="0"/>
        <v>34.58</v>
      </c>
      <c r="H11" s="49">
        <v>920</v>
      </c>
      <c r="I11" s="50">
        <f t="shared" si="1"/>
        <v>37.130000000000003</v>
      </c>
      <c r="J11" s="49">
        <v>701</v>
      </c>
      <c r="K11" s="50">
        <f t="shared" si="2"/>
        <v>28.29</v>
      </c>
      <c r="L11" s="51">
        <f>E11/11083.5*100</f>
        <v>22.357558532954393</v>
      </c>
      <c r="M11" s="71"/>
      <c r="O11" s="72"/>
    </row>
    <row r="12" spans="1:15" s="33" customFormat="1" ht="20.100000000000001" customHeight="1">
      <c r="A12" s="32"/>
      <c r="B12" s="1098"/>
      <c r="C12" s="1102" t="s">
        <v>168</v>
      </c>
      <c r="D12" s="1103"/>
      <c r="E12" s="47">
        <v>2465</v>
      </c>
      <c r="F12" s="47">
        <v>885</v>
      </c>
      <c r="G12" s="48">
        <f t="shared" si="0"/>
        <v>35.9</v>
      </c>
      <c r="H12" s="49">
        <v>996</v>
      </c>
      <c r="I12" s="50">
        <f t="shared" si="1"/>
        <v>40.409999999999997</v>
      </c>
      <c r="J12" s="49">
        <v>584</v>
      </c>
      <c r="K12" s="50">
        <f t="shared" si="2"/>
        <v>23.69</v>
      </c>
      <c r="L12" s="51">
        <f>E12/11558.5*100</f>
        <v>21.326296664792142</v>
      </c>
      <c r="M12" s="71"/>
      <c r="O12" s="72"/>
    </row>
    <row r="13" spans="1:15" s="33" customFormat="1" ht="20.100000000000001" customHeight="1">
      <c r="A13" s="32"/>
      <c r="B13" s="1098"/>
      <c r="C13" s="1102" t="s">
        <v>169</v>
      </c>
      <c r="D13" s="1103"/>
      <c r="E13" s="47">
        <v>2229</v>
      </c>
      <c r="F13" s="47">
        <v>979</v>
      </c>
      <c r="G13" s="48">
        <f t="shared" si="0"/>
        <v>43.92</v>
      </c>
      <c r="H13" s="49">
        <v>787</v>
      </c>
      <c r="I13" s="50">
        <f t="shared" si="1"/>
        <v>35.31</v>
      </c>
      <c r="J13" s="49">
        <v>463</v>
      </c>
      <c r="K13" s="50">
        <f t="shared" si="2"/>
        <v>20.77</v>
      </c>
      <c r="L13" s="51">
        <f>E13/15523.5</f>
        <v>0.14358875253647696</v>
      </c>
      <c r="M13" s="71"/>
    </row>
    <row r="14" spans="1:15" s="33" customFormat="1" ht="20.100000000000001" customHeight="1">
      <c r="A14" s="32"/>
      <c r="B14" s="1098"/>
      <c r="C14" s="1102" t="s">
        <v>119</v>
      </c>
      <c r="D14" s="1103"/>
      <c r="E14" s="47">
        <v>1831</v>
      </c>
      <c r="F14" s="47">
        <v>865</v>
      </c>
      <c r="G14" s="48">
        <f t="shared" si="0"/>
        <v>47.24</v>
      </c>
      <c r="H14" s="49">
        <v>605</v>
      </c>
      <c r="I14" s="50">
        <f t="shared" si="1"/>
        <v>33.04</v>
      </c>
      <c r="J14" s="49">
        <v>361</v>
      </c>
      <c r="K14" s="50">
        <f t="shared" si="2"/>
        <v>19.72</v>
      </c>
      <c r="L14" s="51">
        <f>E14/15797.5*100</f>
        <v>11.590441525557841</v>
      </c>
      <c r="M14" s="71"/>
    </row>
    <row r="15" spans="1:15" s="33" customFormat="1" ht="20.100000000000001" customHeight="1">
      <c r="A15" s="32"/>
      <c r="B15" s="1098"/>
      <c r="C15" s="1146" t="s">
        <v>120</v>
      </c>
      <c r="D15" s="1140"/>
      <c r="E15" s="47">
        <v>670</v>
      </c>
      <c r="F15" s="47">
        <v>303</v>
      </c>
      <c r="G15" s="48">
        <f t="shared" si="0"/>
        <v>45.22</v>
      </c>
      <c r="H15" s="49">
        <v>214</v>
      </c>
      <c r="I15" s="50">
        <f t="shared" si="1"/>
        <v>31.94</v>
      </c>
      <c r="J15" s="49">
        <v>153</v>
      </c>
      <c r="K15" s="50">
        <f t="shared" si="2"/>
        <v>22.84</v>
      </c>
      <c r="L15" s="51">
        <f>E15/6444*100</f>
        <v>10.397268777157045</v>
      </c>
      <c r="M15" s="71"/>
    </row>
    <row r="16" spans="1:15" s="33" customFormat="1" ht="20.100000000000001" customHeight="1">
      <c r="A16" s="32"/>
      <c r="B16" s="1099"/>
      <c r="C16" s="1147" t="s">
        <v>170</v>
      </c>
      <c r="D16" s="1109"/>
      <c r="E16" s="85">
        <v>1383</v>
      </c>
      <c r="F16" s="85">
        <v>670</v>
      </c>
      <c r="G16" s="86">
        <f t="shared" si="0"/>
        <v>48.45</v>
      </c>
      <c r="H16" s="87">
        <v>422</v>
      </c>
      <c r="I16" s="88">
        <f t="shared" si="1"/>
        <v>30.51</v>
      </c>
      <c r="J16" s="87">
        <v>291</v>
      </c>
      <c r="K16" s="88">
        <f t="shared" si="2"/>
        <v>21.04</v>
      </c>
      <c r="L16" s="89">
        <f>E16/16806.5*100</f>
        <v>8.2289590337071967</v>
      </c>
      <c r="M16" s="71"/>
    </row>
    <row r="17" spans="1:13" s="33" customFormat="1" ht="9.9499999999999993" customHeight="1">
      <c r="A17" s="32"/>
      <c r="B17" s="32"/>
      <c r="C17" s="90"/>
      <c r="D17" s="90"/>
      <c r="E17" s="91"/>
      <c r="F17" s="93"/>
      <c r="G17" s="94"/>
      <c r="H17" s="93"/>
      <c r="I17" s="94"/>
      <c r="J17" s="93"/>
      <c r="K17" s="94"/>
      <c r="L17" s="92"/>
      <c r="M17" s="71"/>
    </row>
    <row r="18" spans="1:13" s="33" customFormat="1" ht="20.100000000000001" customHeight="1">
      <c r="A18" s="32"/>
      <c r="B18" s="1095" t="s">
        <v>171</v>
      </c>
      <c r="C18" s="1095"/>
      <c r="D18" s="1096"/>
      <c r="E18" s="41">
        <v>1383</v>
      </c>
      <c r="F18" s="41">
        <v>670</v>
      </c>
      <c r="G18" s="96">
        <f t="shared" si="0"/>
        <v>48.45</v>
      </c>
      <c r="H18" s="97">
        <v>422</v>
      </c>
      <c r="I18" s="96">
        <f t="shared" si="1"/>
        <v>30.51</v>
      </c>
      <c r="J18" s="97">
        <v>291</v>
      </c>
      <c r="K18" s="98">
        <f t="shared" si="2"/>
        <v>21.04</v>
      </c>
      <c r="L18" s="95">
        <f>E18/16806.5*100</f>
        <v>8.2289590337071967</v>
      </c>
      <c r="M18" s="71"/>
    </row>
    <row r="19" spans="1:13" s="33" customFormat="1" ht="20.100000000000001" customHeight="1">
      <c r="A19" s="32"/>
      <c r="B19" s="1097" t="s">
        <v>111</v>
      </c>
      <c r="C19" s="1106" t="s">
        <v>112</v>
      </c>
      <c r="D19" s="1101"/>
      <c r="E19" s="73">
        <v>548</v>
      </c>
      <c r="F19" s="73">
        <v>277</v>
      </c>
      <c r="G19" s="100">
        <f t="shared" si="0"/>
        <v>50.55</v>
      </c>
      <c r="H19" s="101">
        <v>152</v>
      </c>
      <c r="I19" s="100">
        <f t="shared" si="1"/>
        <v>27.74</v>
      </c>
      <c r="J19" s="101">
        <v>119</v>
      </c>
      <c r="K19" s="102">
        <f t="shared" si="2"/>
        <v>21.72</v>
      </c>
      <c r="L19" s="99">
        <f>E19/6942*100</f>
        <v>7.8939786804955352</v>
      </c>
      <c r="M19" s="71"/>
    </row>
    <row r="20" spans="1:13" s="33" customFormat="1" ht="20.100000000000001" customHeight="1">
      <c r="A20" s="32"/>
      <c r="B20" s="1131"/>
      <c r="C20" s="1139" t="s">
        <v>113</v>
      </c>
      <c r="D20" s="1140"/>
      <c r="E20" s="78">
        <v>835</v>
      </c>
      <c r="F20" s="78">
        <v>393</v>
      </c>
      <c r="G20" s="104">
        <f t="shared" si="0"/>
        <v>47.07</v>
      </c>
      <c r="H20" s="105">
        <v>270</v>
      </c>
      <c r="I20" s="104">
        <f t="shared" si="1"/>
        <v>32.340000000000003</v>
      </c>
      <c r="J20" s="105">
        <v>172</v>
      </c>
      <c r="K20" s="106">
        <f t="shared" si="2"/>
        <v>20.6</v>
      </c>
      <c r="L20" s="103">
        <f>E20/9864.5*100</f>
        <v>8.4646966394647478</v>
      </c>
      <c r="M20" s="71"/>
    </row>
    <row r="21" spans="1:13" s="33" customFormat="1" ht="20.100000000000001" customHeight="1">
      <c r="A21" s="32"/>
      <c r="B21" s="1097" t="s">
        <v>114</v>
      </c>
      <c r="C21" s="1106" t="s">
        <v>172</v>
      </c>
      <c r="D21" s="1101"/>
      <c r="E21" s="73">
        <v>448</v>
      </c>
      <c r="F21" s="73">
        <v>228</v>
      </c>
      <c r="G21" s="100">
        <f t="shared" si="0"/>
        <v>50.89</v>
      </c>
      <c r="H21" s="101">
        <v>134</v>
      </c>
      <c r="I21" s="100">
        <f t="shared" si="1"/>
        <v>29.91</v>
      </c>
      <c r="J21" s="101">
        <v>86</v>
      </c>
      <c r="K21" s="102">
        <f t="shared" si="2"/>
        <v>19.2</v>
      </c>
      <c r="L21" s="99">
        <f>E21/4542*100</f>
        <v>9.8634962571554379</v>
      </c>
      <c r="M21" s="71"/>
    </row>
    <row r="22" spans="1:13" s="33" customFormat="1" ht="20.100000000000001" customHeight="1">
      <c r="A22" s="32"/>
      <c r="B22" s="1098"/>
      <c r="C22" s="1107" t="s">
        <v>173</v>
      </c>
      <c r="D22" s="1103"/>
      <c r="E22" s="47">
        <v>320</v>
      </c>
      <c r="F22" s="47">
        <v>160</v>
      </c>
      <c r="G22" s="108">
        <f t="shared" si="0"/>
        <v>50</v>
      </c>
      <c r="H22" s="109">
        <v>92</v>
      </c>
      <c r="I22" s="108">
        <f t="shared" si="1"/>
        <v>28.75</v>
      </c>
      <c r="J22" s="109">
        <v>68</v>
      </c>
      <c r="K22" s="110">
        <f t="shared" si="2"/>
        <v>21.25</v>
      </c>
      <c r="L22" s="94">
        <f>E22/4260.5*100</f>
        <v>7.5108555333881002</v>
      </c>
      <c r="M22" s="71"/>
    </row>
    <row r="23" spans="1:13" s="33" customFormat="1" ht="20.100000000000001" customHeight="1">
      <c r="A23" s="32"/>
      <c r="B23" s="1098"/>
      <c r="C23" s="1107" t="s">
        <v>129</v>
      </c>
      <c r="D23" s="1103"/>
      <c r="E23" s="47">
        <v>277</v>
      </c>
      <c r="F23" s="47">
        <v>124</v>
      </c>
      <c r="G23" s="108">
        <f t="shared" si="0"/>
        <v>44.77</v>
      </c>
      <c r="H23" s="109">
        <v>86</v>
      </c>
      <c r="I23" s="108">
        <f t="shared" si="1"/>
        <v>31.05</v>
      </c>
      <c r="J23" s="109">
        <v>67</v>
      </c>
      <c r="K23" s="110">
        <f t="shared" si="2"/>
        <v>24.19</v>
      </c>
      <c r="L23" s="94">
        <f>E23/4086.5*100</f>
        <v>6.778416738039887</v>
      </c>
      <c r="M23" s="71"/>
    </row>
    <row r="24" spans="1:13" s="33" customFormat="1" ht="20.100000000000001" customHeight="1">
      <c r="A24" s="32"/>
      <c r="B24" s="1099"/>
      <c r="C24" s="1108" t="s">
        <v>174</v>
      </c>
      <c r="D24" s="1109"/>
      <c r="E24" s="53">
        <v>338</v>
      </c>
      <c r="F24" s="53">
        <v>158</v>
      </c>
      <c r="G24" s="111">
        <f t="shared" si="0"/>
        <v>46.75</v>
      </c>
      <c r="H24" s="112">
        <v>110</v>
      </c>
      <c r="I24" s="111">
        <f t="shared" si="1"/>
        <v>32.54</v>
      </c>
      <c r="J24" s="112">
        <v>70</v>
      </c>
      <c r="K24" s="113">
        <f t="shared" si="2"/>
        <v>20.71</v>
      </c>
      <c r="L24" s="92">
        <f>E24/3917.5*100</f>
        <v>8.6279514996809183</v>
      </c>
      <c r="M24" s="71"/>
    </row>
    <row r="25" spans="1:13" s="33" customFormat="1" ht="15" customHeight="1">
      <c r="A25" s="32"/>
      <c r="B25" s="65" t="s">
        <v>131</v>
      </c>
      <c r="D25" s="65"/>
      <c r="E25" s="66"/>
      <c r="F25" s="66"/>
      <c r="G25" s="66"/>
      <c r="H25" s="66"/>
      <c r="I25" s="66"/>
      <c r="J25" s="66"/>
      <c r="K25" s="66"/>
      <c r="L25" s="66"/>
      <c r="M25" s="29"/>
    </row>
    <row r="26" spans="1:13" s="33" customFormat="1" ht="15" customHeight="1">
      <c r="A26" s="32"/>
      <c r="B26" s="300" t="s">
        <v>444</v>
      </c>
      <c r="C26" s="67"/>
      <c r="D26" s="67"/>
      <c r="E26" s="67"/>
      <c r="F26" s="67"/>
      <c r="G26" s="67"/>
      <c r="H26" s="67"/>
      <c r="I26" s="67"/>
      <c r="J26" s="67"/>
    </row>
    <row r="27" spans="1:13" s="33" customFormat="1" ht="15" customHeight="1">
      <c r="B27" s="65" t="s">
        <v>165</v>
      </c>
    </row>
    <row r="28" spans="1:13">
      <c r="B28" s="68" t="s">
        <v>166</v>
      </c>
    </row>
    <row r="35" spans="15:16">
      <c r="O35" s="155"/>
      <c r="P35" s="155"/>
    </row>
    <row r="36" spans="15:16">
      <c r="O36" s="155"/>
      <c r="P36" s="155"/>
    </row>
    <row r="37" spans="15:16">
      <c r="O37" s="155"/>
      <c r="P37" s="155"/>
    </row>
    <row r="38" spans="15:16">
      <c r="O38" s="155"/>
      <c r="P38" s="155"/>
    </row>
    <row r="39" spans="15:16">
      <c r="O39" s="155"/>
      <c r="P39" s="155"/>
    </row>
  </sheetData>
  <mergeCells count="28">
    <mergeCell ref="B4:D6"/>
    <mergeCell ref="F4:K4"/>
    <mergeCell ref="L4:L6"/>
    <mergeCell ref="F5:G5"/>
    <mergeCell ref="H5:I5"/>
    <mergeCell ref="J5:K5"/>
    <mergeCell ref="E4:E6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C16:D16"/>
    <mergeCell ref="B18:D18"/>
    <mergeCell ref="B19:B20"/>
    <mergeCell ref="C19:D19"/>
    <mergeCell ref="C20:D20"/>
    <mergeCell ref="B21:B24"/>
    <mergeCell ref="C21:D21"/>
    <mergeCell ref="C22:D22"/>
    <mergeCell ref="C23:D23"/>
    <mergeCell ref="C24:D2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3" orientation="landscape" horizontalDpi="4294967295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</sheetPr>
  <dimension ref="A1:S27"/>
  <sheetViews>
    <sheetView showZeros="0" topLeftCell="B1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3.625" style="29" customWidth="1"/>
    <col min="3" max="6" width="8.625" style="29" customWidth="1"/>
    <col min="7" max="7" width="7.625" style="29" customWidth="1"/>
    <col min="8" max="8" width="8.625" style="29" customWidth="1"/>
    <col min="9" max="9" width="7.625" style="29" customWidth="1"/>
    <col min="10" max="10" width="8.625" style="29" customWidth="1"/>
    <col min="11" max="11" width="7.625" style="29" customWidth="1"/>
    <col min="12" max="12" width="8.625" style="29" customWidth="1"/>
    <col min="13" max="13" width="7.625" style="29" customWidth="1"/>
    <col min="14" max="14" width="8.625" style="29" customWidth="1"/>
    <col min="15" max="15" width="7.625" style="29" customWidth="1"/>
    <col min="16" max="16" width="8.625" style="29" customWidth="1"/>
    <col min="17" max="17" width="7.625" style="29" customWidth="1"/>
    <col min="18" max="18" width="8.625" style="29" customWidth="1"/>
    <col min="19" max="19" width="7.625" style="29" customWidth="1"/>
    <col min="20" max="16384" width="9" style="29"/>
  </cols>
  <sheetData>
    <row r="1" spans="1:19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19" ht="20.100000000000001" customHeight="1">
      <c r="A2" s="27"/>
      <c r="B2" s="30" t="s">
        <v>175</v>
      </c>
      <c r="C2" s="115"/>
      <c r="D2" s="30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s="33" customFormat="1" ht="20.100000000000001" customHeight="1">
      <c r="A3" s="32"/>
      <c r="B3" s="32"/>
      <c r="C3" s="1090"/>
      <c r="D3" s="1090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1" t="s">
        <v>176</v>
      </c>
    </row>
    <row r="4" spans="1:19" s="33" customFormat="1" ht="20.100000000000001" customHeight="1">
      <c r="A4" s="32"/>
      <c r="B4" s="1141"/>
      <c r="C4" s="1141"/>
      <c r="D4" s="1128"/>
      <c r="E4" s="1077" t="s">
        <v>177</v>
      </c>
      <c r="F4" s="1074" t="s">
        <v>178</v>
      </c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</row>
    <row r="5" spans="1:19" s="33" customFormat="1" ht="20.100000000000001" customHeight="1">
      <c r="A5" s="32"/>
      <c r="B5" s="1142"/>
      <c r="C5" s="1142"/>
      <c r="D5" s="1129"/>
      <c r="E5" s="1079"/>
      <c r="F5" s="1075" t="s">
        <v>179</v>
      </c>
      <c r="G5" s="1071"/>
      <c r="H5" s="1111" t="s">
        <v>180</v>
      </c>
      <c r="I5" s="1112"/>
      <c r="J5" s="1111" t="s">
        <v>181</v>
      </c>
      <c r="K5" s="1112"/>
      <c r="L5" s="1111" t="s">
        <v>182</v>
      </c>
      <c r="M5" s="1112"/>
      <c r="N5" s="1151" t="s">
        <v>183</v>
      </c>
      <c r="O5" s="1152"/>
      <c r="P5" s="1151" t="s">
        <v>184</v>
      </c>
      <c r="Q5" s="1152"/>
      <c r="R5" s="1111" t="s">
        <v>185</v>
      </c>
      <c r="S5" s="1071"/>
    </row>
    <row r="6" spans="1:19" s="33" customFormat="1" ht="20.100000000000001" customHeight="1">
      <c r="A6" s="32"/>
      <c r="B6" s="1143"/>
      <c r="C6" s="1143"/>
      <c r="D6" s="1130"/>
      <c r="E6" s="1150"/>
      <c r="F6" s="35"/>
      <c r="G6" s="36" t="s">
        <v>186</v>
      </c>
      <c r="H6" s="37"/>
      <c r="I6" s="38" t="s">
        <v>186</v>
      </c>
      <c r="J6" s="37"/>
      <c r="K6" s="38" t="s">
        <v>186</v>
      </c>
      <c r="L6" s="37"/>
      <c r="M6" s="38" t="s">
        <v>186</v>
      </c>
      <c r="N6" s="37"/>
      <c r="O6" s="38" t="s">
        <v>186</v>
      </c>
      <c r="P6" s="37"/>
      <c r="Q6" s="38" t="s">
        <v>186</v>
      </c>
      <c r="R6" s="37"/>
      <c r="S6" s="36" t="s">
        <v>186</v>
      </c>
    </row>
    <row r="7" spans="1:19" s="33" customFormat="1" ht="20.100000000000001" customHeight="1">
      <c r="A7" s="32"/>
      <c r="B7" s="1095" t="s">
        <v>187</v>
      </c>
      <c r="C7" s="1095"/>
      <c r="D7" s="1096"/>
      <c r="E7" s="41">
        <v>13687</v>
      </c>
      <c r="F7" s="41">
        <v>2671</v>
      </c>
      <c r="G7" s="42">
        <f>ROUND(F7/$E7*100,2)</f>
        <v>19.510000000000002</v>
      </c>
      <c r="H7" s="43">
        <v>3054</v>
      </c>
      <c r="I7" s="44">
        <f>ROUND(H7/$E7*100,2)</f>
        <v>22.31</v>
      </c>
      <c r="J7" s="43">
        <v>5829</v>
      </c>
      <c r="K7" s="44">
        <f>ROUND(J7/$E7*100,2)</f>
        <v>42.59</v>
      </c>
      <c r="L7" s="43">
        <v>387</v>
      </c>
      <c r="M7" s="44">
        <f>ROUND(L7/$E7*100,2)</f>
        <v>2.83</v>
      </c>
      <c r="N7" s="43">
        <v>367</v>
      </c>
      <c r="O7" s="44">
        <f>ROUND(N7/$E7*100,2)</f>
        <v>2.68</v>
      </c>
      <c r="P7" s="43">
        <v>159</v>
      </c>
      <c r="Q7" s="44">
        <f>ROUND(P7/$E7*100,2)</f>
        <v>1.1599999999999999</v>
      </c>
      <c r="R7" s="43">
        <v>1220</v>
      </c>
      <c r="S7" s="42">
        <f>ROUND(R7/$E7*100,2)</f>
        <v>8.91</v>
      </c>
    </row>
    <row r="8" spans="1:19" s="33" customFormat="1" ht="20.100000000000001" customHeight="1">
      <c r="A8" s="32"/>
      <c r="B8" s="1097" t="s">
        <v>188</v>
      </c>
      <c r="C8" s="1100" t="s">
        <v>189</v>
      </c>
      <c r="D8" s="1101"/>
      <c r="E8" s="73">
        <v>6919</v>
      </c>
      <c r="F8" s="73">
        <v>1555</v>
      </c>
      <c r="G8" s="74">
        <f t="shared" ref="G8:G23" si="0">ROUND(F8/$E8*100,2)</f>
        <v>22.47</v>
      </c>
      <c r="H8" s="75">
        <v>1377</v>
      </c>
      <c r="I8" s="76">
        <f t="shared" ref="I8:I24" si="1">ROUND(H8/$E8*100,2)</f>
        <v>19.899999999999999</v>
      </c>
      <c r="J8" s="75">
        <v>2947</v>
      </c>
      <c r="K8" s="76">
        <f t="shared" ref="K8:K24" si="2">ROUND(J8/$E8*100,2)</f>
        <v>42.59</v>
      </c>
      <c r="L8" s="75">
        <v>182</v>
      </c>
      <c r="M8" s="76">
        <f t="shared" ref="M8:M14" si="3">ROUND(L8/$E8*100,2)</f>
        <v>2.63</v>
      </c>
      <c r="N8" s="75">
        <v>175</v>
      </c>
      <c r="O8" s="76">
        <f t="shared" ref="O8:O24" si="4">ROUND(N8/$E8*100,2)</f>
        <v>2.5299999999999998</v>
      </c>
      <c r="P8" s="75">
        <v>73</v>
      </c>
      <c r="Q8" s="76">
        <f t="shared" ref="Q8:Q24" si="5">ROUND(P8/$E8*100,2)</f>
        <v>1.06</v>
      </c>
      <c r="R8" s="75">
        <v>610</v>
      </c>
      <c r="S8" s="74">
        <f t="shared" ref="S8:S24" si="6">ROUND(R8/$E8*100,2)</f>
        <v>8.82</v>
      </c>
    </row>
    <row r="9" spans="1:19" s="33" customFormat="1" ht="20.100000000000001" customHeight="1">
      <c r="A9" s="32"/>
      <c r="B9" s="1131"/>
      <c r="C9" s="1146" t="s">
        <v>190</v>
      </c>
      <c r="D9" s="1140"/>
      <c r="E9" s="78">
        <v>6768</v>
      </c>
      <c r="F9" s="78">
        <v>1116</v>
      </c>
      <c r="G9" s="79">
        <f t="shared" si="0"/>
        <v>16.489999999999998</v>
      </c>
      <c r="H9" s="80">
        <v>1677</v>
      </c>
      <c r="I9" s="81">
        <f t="shared" si="1"/>
        <v>24.78</v>
      </c>
      <c r="J9" s="80">
        <v>2882</v>
      </c>
      <c r="K9" s="81">
        <f t="shared" si="2"/>
        <v>42.58</v>
      </c>
      <c r="L9" s="80">
        <v>205</v>
      </c>
      <c r="M9" s="81">
        <f t="shared" si="3"/>
        <v>3.03</v>
      </c>
      <c r="N9" s="80">
        <v>192</v>
      </c>
      <c r="O9" s="81">
        <f t="shared" si="4"/>
        <v>2.84</v>
      </c>
      <c r="P9" s="80">
        <v>86</v>
      </c>
      <c r="Q9" s="81">
        <f t="shared" si="5"/>
        <v>1.27</v>
      </c>
      <c r="R9" s="80">
        <v>610</v>
      </c>
      <c r="S9" s="79">
        <f t="shared" si="6"/>
        <v>9.01</v>
      </c>
    </row>
    <row r="10" spans="1:19" s="33" customFormat="1" ht="20.100000000000001" customHeight="1">
      <c r="A10" s="32"/>
      <c r="B10" s="1097" t="s">
        <v>191</v>
      </c>
      <c r="C10" s="1100" t="s">
        <v>192</v>
      </c>
      <c r="D10" s="1101"/>
      <c r="E10" s="156">
        <v>2631</v>
      </c>
      <c r="F10" s="156">
        <v>355</v>
      </c>
      <c r="G10" s="157">
        <f t="shared" si="0"/>
        <v>13.49</v>
      </c>
      <c r="H10" s="158">
        <v>600</v>
      </c>
      <c r="I10" s="159">
        <f t="shared" si="1"/>
        <v>22.81</v>
      </c>
      <c r="J10" s="158">
        <v>1222</v>
      </c>
      <c r="K10" s="159">
        <f t="shared" si="2"/>
        <v>46.45</v>
      </c>
      <c r="L10" s="158">
        <v>203</v>
      </c>
      <c r="M10" s="159">
        <f t="shared" si="3"/>
        <v>7.72</v>
      </c>
      <c r="N10" s="158">
        <v>44</v>
      </c>
      <c r="O10" s="159">
        <f t="shared" si="4"/>
        <v>1.67</v>
      </c>
      <c r="P10" s="158">
        <v>7</v>
      </c>
      <c r="Q10" s="159">
        <f t="shared" si="5"/>
        <v>0.27</v>
      </c>
      <c r="R10" s="158">
        <v>200</v>
      </c>
      <c r="S10" s="157">
        <f t="shared" si="6"/>
        <v>7.6</v>
      </c>
    </row>
    <row r="11" spans="1:19" s="33" customFormat="1" ht="20.100000000000001" customHeight="1">
      <c r="A11" s="32"/>
      <c r="B11" s="1098"/>
      <c r="C11" s="1102" t="s">
        <v>193</v>
      </c>
      <c r="D11" s="1103"/>
      <c r="E11" s="47">
        <v>2478</v>
      </c>
      <c r="F11" s="47">
        <v>718</v>
      </c>
      <c r="G11" s="48">
        <f t="shared" si="0"/>
        <v>28.97</v>
      </c>
      <c r="H11" s="49">
        <v>564</v>
      </c>
      <c r="I11" s="50">
        <f t="shared" si="1"/>
        <v>22.76</v>
      </c>
      <c r="J11" s="49">
        <v>815</v>
      </c>
      <c r="K11" s="50">
        <f t="shared" si="2"/>
        <v>32.89</v>
      </c>
      <c r="L11" s="49">
        <v>88</v>
      </c>
      <c r="M11" s="50">
        <f t="shared" si="3"/>
        <v>3.55</v>
      </c>
      <c r="N11" s="49">
        <v>83</v>
      </c>
      <c r="O11" s="50">
        <f t="shared" si="4"/>
        <v>3.35</v>
      </c>
      <c r="P11" s="49">
        <v>9</v>
      </c>
      <c r="Q11" s="50">
        <f t="shared" si="5"/>
        <v>0.36</v>
      </c>
      <c r="R11" s="49">
        <v>201</v>
      </c>
      <c r="S11" s="48">
        <f t="shared" si="6"/>
        <v>8.11</v>
      </c>
    </row>
    <row r="12" spans="1:19" s="33" customFormat="1" ht="20.100000000000001" customHeight="1">
      <c r="A12" s="32"/>
      <c r="B12" s="1098"/>
      <c r="C12" s="1102" t="s">
        <v>195</v>
      </c>
      <c r="D12" s="1103"/>
      <c r="E12" s="47">
        <v>2465</v>
      </c>
      <c r="F12" s="47">
        <v>598</v>
      </c>
      <c r="G12" s="48">
        <f t="shared" si="0"/>
        <v>24.26</v>
      </c>
      <c r="H12" s="49">
        <v>580</v>
      </c>
      <c r="I12" s="50">
        <f t="shared" si="1"/>
        <v>23.53</v>
      </c>
      <c r="J12" s="49">
        <v>987</v>
      </c>
      <c r="K12" s="50">
        <f t="shared" si="2"/>
        <v>40.04</v>
      </c>
      <c r="L12" s="49">
        <v>44</v>
      </c>
      <c r="M12" s="50">
        <f t="shared" si="3"/>
        <v>1.78</v>
      </c>
      <c r="N12" s="49">
        <v>77</v>
      </c>
      <c r="O12" s="50">
        <f t="shared" si="4"/>
        <v>3.12</v>
      </c>
      <c r="P12" s="49">
        <v>18</v>
      </c>
      <c r="Q12" s="50">
        <f t="shared" si="5"/>
        <v>0.73</v>
      </c>
      <c r="R12" s="49">
        <v>161</v>
      </c>
      <c r="S12" s="48">
        <f t="shared" si="6"/>
        <v>6.53</v>
      </c>
    </row>
    <row r="13" spans="1:19" s="33" customFormat="1" ht="20.100000000000001" customHeight="1">
      <c r="A13" s="32"/>
      <c r="B13" s="1098"/>
      <c r="C13" s="1102" t="s">
        <v>196</v>
      </c>
      <c r="D13" s="1103"/>
      <c r="E13" s="47">
        <v>2229</v>
      </c>
      <c r="F13" s="47">
        <v>482</v>
      </c>
      <c r="G13" s="48">
        <f t="shared" si="0"/>
        <v>21.62</v>
      </c>
      <c r="H13" s="49">
        <v>403</v>
      </c>
      <c r="I13" s="50">
        <f t="shared" si="1"/>
        <v>18.079999999999998</v>
      </c>
      <c r="J13" s="49">
        <v>1021</v>
      </c>
      <c r="K13" s="50">
        <f t="shared" si="2"/>
        <v>45.81</v>
      </c>
      <c r="L13" s="49">
        <v>40</v>
      </c>
      <c r="M13" s="50">
        <f t="shared" si="3"/>
        <v>1.79</v>
      </c>
      <c r="N13" s="49">
        <v>47</v>
      </c>
      <c r="O13" s="50">
        <f t="shared" si="4"/>
        <v>2.11</v>
      </c>
      <c r="P13" s="49">
        <v>12</v>
      </c>
      <c r="Q13" s="50">
        <f t="shared" si="5"/>
        <v>0.54</v>
      </c>
      <c r="R13" s="49">
        <v>224</v>
      </c>
      <c r="S13" s="48">
        <f t="shared" si="6"/>
        <v>10.050000000000001</v>
      </c>
    </row>
    <row r="14" spans="1:19" s="33" customFormat="1" ht="20.100000000000001" customHeight="1">
      <c r="A14" s="32"/>
      <c r="B14" s="1098"/>
      <c r="C14" s="1102" t="s">
        <v>197</v>
      </c>
      <c r="D14" s="1103"/>
      <c r="E14" s="47">
        <v>1831</v>
      </c>
      <c r="F14" s="47">
        <v>350</v>
      </c>
      <c r="G14" s="48">
        <f t="shared" si="0"/>
        <v>19.12</v>
      </c>
      <c r="H14" s="49">
        <v>348</v>
      </c>
      <c r="I14" s="50">
        <f t="shared" si="1"/>
        <v>19.010000000000002</v>
      </c>
      <c r="J14" s="49">
        <v>840</v>
      </c>
      <c r="K14" s="50">
        <f t="shared" si="2"/>
        <v>45.88</v>
      </c>
      <c r="L14" s="49">
        <v>9</v>
      </c>
      <c r="M14" s="50">
        <f t="shared" si="3"/>
        <v>0.49</v>
      </c>
      <c r="N14" s="49">
        <v>45</v>
      </c>
      <c r="O14" s="50">
        <f t="shared" si="4"/>
        <v>2.46</v>
      </c>
      <c r="P14" s="49">
        <v>40</v>
      </c>
      <c r="Q14" s="50">
        <f t="shared" si="5"/>
        <v>2.1800000000000002</v>
      </c>
      <c r="R14" s="49">
        <v>199</v>
      </c>
      <c r="S14" s="48">
        <f t="shared" si="6"/>
        <v>10.87</v>
      </c>
    </row>
    <row r="15" spans="1:19" s="33" customFormat="1" ht="20.100000000000001" customHeight="1">
      <c r="A15" s="32"/>
      <c r="B15" s="1098"/>
      <c r="C15" s="1102" t="s">
        <v>198</v>
      </c>
      <c r="D15" s="1103"/>
      <c r="E15" s="47">
        <v>670</v>
      </c>
      <c r="F15" s="47">
        <v>95</v>
      </c>
      <c r="G15" s="48">
        <f t="shared" si="0"/>
        <v>14.18</v>
      </c>
      <c r="H15" s="49">
        <v>134</v>
      </c>
      <c r="I15" s="50">
        <f t="shared" si="1"/>
        <v>20</v>
      </c>
      <c r="J15" s="49">
        <v>331</v>
      </c>
      <c r="K15" s="50">
        <f t="shared" si="2"/>
        <v>49.4</v>
      </c>
      <c r="L15" s="49" t="s">
        <v>1341</v>
      </c>
      <c r="M15" s="50" t="s">
        <v>1339</v>
      </c>
      <c r="N15" s="49">
        <v>17</v>
      </c>
      <c r="O15" s="50">
        <f t="shared" si="4"/>
        <v>2.54</v>
      </c>
      <c r="P15" s="49">
        <v>17</v>
      </c>
      <c r="Q15" s="50">
        <f t="shared" si="5"/>
        <v>2.54</v>
      </c>
      <c r="R15" s="49">
        <v>73</v>
      </c>
      <c r="S15" s="48">
        <f t="shared" si="6"/>
        <v>10.9</v>
      </c>
    </row>
    <row r="16" spans="1:19" s="33" customFormat="1" ht="20.100000000000001" customHeight="1">
      <c r="A16" s="32"/>
      <c r="B16" s="1099"/>
      <c r="C16" s="1104" t="s">
        <v>199</v>
      </c>
      <c r="D16" s="1105"/>
      <c r="E16" s="85">
        <v>1383</v>
      </c>
      <c r="F16" s="85">
        <v>73</v>
      </c>
      <c r="G16" s="86">
        <f t="shared" si="0"/>
        <v>5.28</v>
      </c>
      <c r="H16" s="87">
        <v>425</v>
      </c>
      <c r="I16" s="88">
        <f t="shared" si="1"/>
        <v>30.73</v>
      </c>
      <c r="J16" s="87">
        <v>613</v>
      </c>
      <c r="K16" s="88">
        <f t="shared" si="2"/>
        <v>44.32</v>
      </c>
      <c r="L16" s="87" t="s">
        <v>200</v>
      </c>
      <c r="M16" s="88" t="s">
        <v>200</v>
      </c>
      <c r="N16" s="87">
        <v>54</v>
      </c>
      <c r="O16" s="88">
        <f t="shared" si="4"/>
        <v>3.9</v>
      </c>
      <c r="P16" s="87">
        <v>56</v>
      </c>
      <c r="Q16" s="88">
        <f t="shared" si="5"/>
        <v>4.05</v>
      </c>
      <c r="R16" s="87">
        <v>162</v>
      </c>
      <c r="S16" s="86">
        <f t="shared" si="6"/>
        <v>11.71</v>
      </c>
    </row>
    <row r="17" spans="1:19" s="33" customFormat="1" ht="20.100000000000001" customHeight="1">
      <c r="A17" s="32"/>
      <c r="B17" s="32"/>
      <c r="C17" s="90"/>
      <c r="D17" s="90"/>
      <c r="E17" s="140"/>
      <c r="F17" s="140"/>
      <c r="G17" s="92"/>
      <c r="H17" s="140"/>
      <c r="I17" s="92"/>
      <c r="J17" s="140"/>
      <c r="K17" s="92"/>
      <c r="L17" s="140"/>
      <c r="M17" s="92"/>
      <c r="N17" s="140"/>
      <c r="O17" s="92"/>
      <c r="P17" s="140"/>
      <c r="Q17" s="92"/>
      <c r="R17" s="140"/>
      <c r="S17" s="92"/>
    </row>
    <row r="18" spans="1:19" s="33" customFormat="1" ht="20.100000000000001" customHeight="1">
      <c r="A18" s="32"/>
      <c r="B18" s="1095" t="s">
        <v>145</v>
      </c>
      <c r="C18" s="1095"/>
      <c r="D18" s="1096"/>
      <c r="E18" s="41">
        <v>1383</v>
      </c>
      <c r="F18" s="41">
        <v>73</v>
      </c>
      <c r="G18" s="96">
        <f t="shared" si="0"/>
        <v>5.28</v>
      </c>
      <c r="H18" s="97">
        <v>425</v>
      </c>
      <c r="I18" s="96">
        <f t="shared" si="1"/>
        <v>30.73</v>
      </c>
      <c r="J18" s="97">
        <v>613</v>
      </c>
      <c r="K18" s="96">
        <f t="shared" si="2"/>
        <v>44.32</v>
      </c>
      <c r="L18" s="97" t="s">
        <v>200</v>
      </c>
      <c r="M18" s="96" t="s">
        <v>200</v>
      </c>
      <c r="N18" s="97">
        <v>54</v>
      </c>
      <c r="O18" s="96">
        <f t="shared" si="4"/>
        <v>3.9</v>
      </c>
      <c r="P18" s="97">
        <v>56</v>
      </c>
      <c r="Q18" s="96">
        <f t="shared" si="5"/>
        <v>4.05</v>
      </c>
      <c r="R18" s="97">
        <v>162</v>
      </c>
      <c r="S18" s="42">
        <f t="shared" si="6"/>
        <v>11.71</v>
      </c>
    </row>
    <row r="19" spans="1:19" s="33" customFormat="1" ht="20.100000000000001" customHeight="1">
      <c r="A19" s="32"/>
      <c r="B19" s="1097" t="s">
        <v>146</v>
      </c>
      <c r="C19" s="1106" t="s">
        <v>147</v>
      </c>
      <c r="D19" s="1101"/>
      <c r="E19" s="73">
        <v>548</v>
      </c>
      <c r="F19" s="73">
        <v>40</v>
      </c>
      <c r="G19" s="100">
        <f t="shared" si="0"/>
        <v>7.3</v>
      </c>
      <c r="H19" s="101">
        <v>145</v>
      </c>
      <c r="I19" s="100">
        <f t="shared" si="1"/>
        <v>26.46</v>
      </c>
      <c r="J19" s="101">
        <v>260</v>
      </c>
      <c r="K19" s="100">
        <f t="shared" si="2"/>
        <v>47.45</v>
      </c>
      <c r="L19" s="101" t="s">
        <v>200</v>
      </c>
      <c r="M19" s="100" t="s">
        <v>200</v>
      </c>
      <c r="N19" s="101">
        <v>22</v>
      </c>
      <c r="O19" s="100">
        <f t="shared" si="4"/>
        <v>4.01</v>
      </c>
      <c r="P19" s="101">
        <v>20</v>
      </c>
      <c r="Q19" s="100">
        <f t="shared" si="5"/>
        <v>3.65</v>
      </c>
      <c r="R19" s="101">
        <v>61</v>
      </c>
      <c r="S19" s="74">
        <f t="shared" si="6"/>
        <v>11.13</v>
      </c>
    </row>
    <row r="20" spans="1:19" s="33" customFormat="1" ht="20.100000000000001" customHeight="1">
      <c r="A20" s="32"/>
      <c r="B20" s="1131"/>
      <c r="C20" s="1139" t="s">
        <v>148</v>
      </c>
      <c r="D20" s="1140"/>
      <c r="E20" s="78">
        <v>835</v>
      </c>
      <c r="F20" s="78">
        <v>33</v>
      </c>
      <c r="G20" s="104">
        <f t="shared" si="0"/>
        <v>3.95</v>
      </c>
      <c r="H20" s="105">
        <v>280</v>
      </c>
      <c r="I20" s="104">
        <f t="shared" si="1"/>
        <v>33.53</v>
      </c>
      <c r="J20" s="105">
        <v>353</v>
      </c>
      <c r="K20" s="104">
        <f t="shared" si="2"/>
        <v>42.28</v>
      </c>
      <c r="L20" s="105" t="s">
        <v>200</v>
      </c>
      <c r="M20" s="104" t="s">
        <v>200</v>
      </c>
      <c r="N20" s="105">
        <v>32</v>
      </c>
      <c r="O20" s="104">
        <f t="shared" si="4"/>
        <v>3.83</v>
      </c>
      <c r="P20" s="105">
        <v>36</v>
      </c>
      <c r="Q20" s="104">
        <f t="shared" si="5"/>
        <v>4.3099999999999996</v>
      </c>
      <c r="R20" s="105">
        <v>101</v>
      </c>
      <c r="S20" s="79">
        <f t="shared" si="6"/>
        <v>12.1</v>
      </c>
    </row>
    <row r="21" spans="1:19" s="33" customFormat="1" ht="20.100000000000001" customHeight="1">
      <c r="A21" s="32"/>
      <c r="B21" s="1097" t="s">
        <v>149</v>
      </c>
      <c r="C21" s="1106" t="s">
        <v>150</v>
      </c>
      <c r="D21" s="1101"/>
      <c r="E21" s="73">
        <v>448</v>
      </c>
      <c r="F21" s="73">
        <v>39</v>
      </c>
      <c r="G21" s="100">
        <f t="shared" si="0"/>
        <v>8.7100000000000009</v>
      </c>
      <c r="H21" s="101">
        <v>113</v>
      </c>
      <c r="I21" s="100">
        <f t="shared" si="1"/>
        <v>25.22</v>
      </c>
      <c r="J21" s="101">
        <v>226</v>
      </c>
      <c r="K21" s="100">
        <f t="shared" si="2"/>
        <v>50.45</v>
      </c>
      <c r="L21" s="101" t="s">
        <v>200</v>
      </c>
      <c r="M21" s="100" t="s">
        <v>200</v>
      </c>
      <c r="N21" s="101">
        <v>14</v>
      </c>
      <c r="O21" s="100">
        <f t="shared" si="4"/>
        <v>3.13</v>
      </c>
      <c r="P21" s="101">
        <v>8</v>
      </c>
      <c r="Q21" s="100">
        <f t="shared" si="5"/>
        <v>1.79</v>
      </c>
      <c r="R21" s="101">
        <v>48</v>
      </c>
      <c r="S21" s="74">
        <f t="shared" si="6"/>
        <v>10.71</v>
      </c>
    </row>
    <row r="22" spans="1:19" s="33" customFormat="1" ht="20.100000000000001" customHeight="1">
      <c r="A22" s="32"/>
      <c r="B22" s="1098"/>
      <c r="C22" s="1107" t="s">
        <v>151</v>
      </c>
      <c r="D22" s="1103"/>
      <c r="E22" s="47">
        <v>320</v>
      </c>
      <c r="F22" s="47">
        <v>16</v>
      </c>
      <c r="G22" s="108">
        <f t="shared" si="0"/>
        <v>5</v>
      </c>
      <c r="H22" s="109">
        <v>87</v>
      </c>
      <c r="I22" s="108">
        <f t="shared" si="1"/>
        <v>27.19</v>
      </c>
      <c r="J22" s="109">
        <v>153</v>
      </c>
      <c r="K22" s="108">
        <f t="shared" si="2"/>
        <v>47.81</v>
      </c>
      <c r="L22" s="109" t="s">
        <v>200</v>
      </c>
      <c r="M22" s="108" t="s">
        <v>200</v>
      </c>
      <c r="N22" s="109">
        <v>12</v>
      </c>
      <c r="O22" s="108">
        <f t="shared" si="4"/>
        <v>3.75</v>
      </c>
      <c r="P22" s="109">
        <v>15</v>
      </c>
      <c r="Q22" s="108">
        <f t="shared" si="5"/>
        <v>4.6900000000000004</v>
      </c>
      <c r="R22" s="109">
        <v>37</v>
      </c>
      <c r="S22" s="48">
        <f t="shared" si="6"/>
        <v>11.56</v>
      </c>
    </row>
    <row r="23" spans="1:19" s="33" customFormat="1" ht="20.100000000000001" customHeight="1">
      <c r="A23" s="32"/>
      <c r="B23" s="1098"/>
      <c r="C23" s="1107" t="s">
        <v>152</v>
      </c>
      <c r="D23" s="1103"/>
      <c r="E23" s="47">
        <v>277</v>
      </c>
      <c r="F23" s="47">
        <v>13</v>
      </c>
      <c r="G23" s="108">
        <f t="shared" si="0"/>
        <v>4.6900000000000004</v>
      </c>
      <c r="H23" s="109">
        <v>91</v>
      </c>
      <c r="I23" s="108">
        <f t="shared" si="1"/>
        <v>32.85</v>
      </c>
      <c r="J23" s="109">
        <v>119</v>
      </c>
      <c r="K23" s="108">
        <f t="shared" si="2"/>
        <v>42.96</v>
      </c>
      <c r="L23" s="109" t="s">
        <v>200</v>
      </c>
      <c r="M23" s="108" t="s">
        <v>200</v>
      </c>
      <c r="N23" s="109">
        <v>10</v>
      </c>
      <c r="O23" s="108">
        <f t="shared" si="4"/>
        <v>3.61</v>
      </c>
      <c r="P23" s="109">
        <v>12</v>
      </c>
      <c r="Q23" s="108">
        <f t="shared" si="5"/>
        <v>4.33</v>
      </c>
      <c r="R23" s="109">
        <v>32</v>
      </c>
      <c r="S23" s="48">
        <f t="shared" si="6"/>
        <v>11.55</v>
      </c>
    </row>
    <row r="24" spans="1:19" s="33" customFormat="1" ht="20.100000000000001" customHeight="1">
      <c r="A24" s="32"/>
      <c r="B24" s="1099"/>
      <c r="C24" s="1108" t="s">
        <v>153</v>
      </c>
      <c r="D24" s="1109"/>
      <c r="E24" s="53">
        <v>338</v>
      </c>
      <c r="F24" s="53" t="s">
        <v>1339</v>
      </c>
      <c r="G24" s="111" t="s">
        <v>1339</v>
      </c>
      <c r="H24" s="112">
        <v>134</v>
      </c>
      <c r="I24" s="111">
        <f t="shared" si="1"/>
        <v>39.64</v>
      </c>
      <c r="J24" s="112">
        <v>115</v>
      </c>
      <c r="K24" s="111">
        <f t="shared" si="2"/>
        <v>34.020000000000003</v>
      </c>
      <c r="L24" s="112" t="s">
        <v>200</v>
      </c>
      <c r="M24" s="111" t="s">
        <v>200</v>
      </c>
      <c r="N24" s="112">
        <v>18</v>
      </c>
      <c r="O24" s="111">
        <f t="shared" si="4"/>
        <v>5.33</v>
      </c>
      <c r="P24" s="112">
        <v>21</v>
      </c>
      <c r="Q24" s="111">
        <f t="shared" si="5"/>
        <v>6.21</v>
      </c>
      <c r="R24" s="112">
        <v>45</v>
      </c>
      <c r="S24" s="54">
        <f t="shared" si="6"/>
        <v>13.31</v>
      </c>
    </row>
    <row r="25" spans="1:19" s="33" customFormat="1" ht="15" customHeight="1">
      <c r="A25" s="32"/>
      <c r="B25" s="300" t="s">
        <v>445</v>
      </c>
      <c r="D25" s="65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</row>
    <row r="26" spans="1:19" s="33" customFormat="1" ht="15" customHeight="1">
      <c r="A26" s="32"/>
      <c r="B26" s="300" t="s">
        <v>446</v>
      </c>
      <c r="C26" s="65"/>
      <c r="D26" s="65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</row>
    <row r="27" spans="1:19" s="33" customFormat="1" ht="14.25">
      <c r="B27" s="65"/>
    </row>
  </sheetData>
  <mergeCells count="32">
    <mergeCell ref="C3:D3"/>
    <mergeCell ref="B4:D6"/>
    <mergeCell ref="F4:S4"/>
    <mergeCell ref="F5:G5"/>
    <mergeCell ref="H5:I5"/>
    <mergeCell ref="J5:K5"/>
    <mergeCell ref="L5:M5"/>
    <mergeCell ref="N5:O5"/>
    <mergeCell ref="P5:Q5"/>
    <mergeCell ref="R5:S5"/>
    <mergeCell ref="E4:E6"/>
    <mergeCell ref="B7:D7"/>
    <mergeCell ref="B8:B9"/>
    <mergeCell ref="C8:D8"/>
    <mergeCell ref="C9:D9"/>
    <mergeCell ref="C14:D14"/>
    <mergeCell ref="C15:D15"/>
    <mergeCell ref="C16:D16"/>
    <mergeCell ref="B18:D18"/>
    <mergeCell ref="B19:B20"/>
    <mergeCell ref="C19:D19"/>
    <mergeCell ref="C20:D20"/>
    <mergeCell ref="B10:B16"/>
    <mergeCell ref="C10:D10"/>
    <mergeCell ref="C11:D11"/>
    <mergeCell ref="C12:D12"/>
    <mergeCell ref="C13:D13"/>
    <mergeCell ref="B21:B24"/>
    <mergeCell ref="C21:D21"/>
    <mergeCell ref="C22:D22"/>
    <mergeCell ref="C23:D23"/>
    <mergeCell ref="C24:D24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79" orientation="landscape" horizontalDpi="4294967295" r:id="rId1"/>
  <colBreaks count="1" manualBreakCount="1">
    <brk id="19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R30"/>
  <sheetViews>
    <sheetView showZeros="0" zoomScaleNormal="100" zoomScaleSheetLayoutView="100" workbookViewId="0">
      <selection activeCell="M24" sqref="M24"/>
    </sheetView>
  </sheetViews>
  <sheetFormatPr defaultColWidth="9" defaultRowHeight="12.75"/>
  <cols>
    <col min="1" max="1" width="1.25" style="29" customWidth="1"/>
    <col min="2" max="2" width="2.25" style="29" customWidth="1"/>
    <col min="3" max="3" width="10" style="29" customWidth="1"/>
    <col min="4" max="4" width="10.875" style="29" customWidth="1"/>
    <col min="5" max="9" width="11" style="29" customWidth="1"/>
    <col min="10" max="10" width="11.625" style="29" customWidth="1"/>
    <col min="11" max="16384" width="9" style="29"/>
  </cols>
  <sheetData>
    <row r="1" spans="1:15" ht="14.1" customHeight="1">
      <c r="A1" s="27"/>
      <c r="B1" s="28" t="s">
        <v>88</v>
      </c>
      <c r="D1" s="27"/>
      <c r="E1" s="27"/>
      <c r="F1" s="27"/>
      <c r="G1" s="27"/>
      <c r="H1" s="27"/>
      <c r="I1" s="27"/>
      <c r="J1" s="27"/>
    </row>
    <row r="2" spans="1:15" ht="20.100000000000001" customHeight="1">
      <c r="A2" s="27"/>
      <c r="B2" s="30" t="s">
        <v>201</v>
      </c>
      <c r="D2" s="27"/>
      <c r="E2" s="27"/>
      <c r="F2" s="27"/>
      <c r="G2" s="27"/>
      <c r="H2" s="27"/>
      <c r="I2" s="27"/>
      <c r="J2" s="27"/>
    </row>
    <row r="3" spans="1:15" s="33" customFormat="1" ht="20.100000000000001" customHeight="1">
      <c r="A3" s="32"/>
      <c r="B3" s="32"/>
      <c r="C3" s="32"/>
      <c r="D3" s="32"/>
      <c r="E3" s="31"/>
      <c r="F3" s="31"/>
      <c r="G3" s="31"/>
      <c r="H3" s="31"/>
      <c r="I3" s="31"/>
      <c r="J3" s="31" t="s">
        <v>202</v>
      </c>
    </row>
    <row r="4" spans="1:15" s="33" customFormat="1" ht="20.100000000000001" customHeight="1">
      <c r="A4" s="32"/>
      <c r="B4" s="1141"/>
      <c r="C4" s="1128"/>
      <c r="D4" s="1075" t="s">
        <v>203</v>
      </c>
      <c r="E4" s="1074" t="s">
        <v>204</v>
      </c>
      <c r="F4" s="1074"/>
      <c r="G4" s="1074"/>
      <c r="H4" s="1074"/>
      <c r="I4" s="1074"/>
      <c r="J4" s="1074"/>
      <c r="K4" s="29"/>
    </row>
    <row r="5" spans="1:15" s="33" customFormat="1" ht="20.100000000000001" customHeight="1">
      <c r="A5" s="32"/>
      <c r="B5" s="1142"/>
      <c r="C5" s="1129"/>
      <c r="D5" s="1079"/>
      <c r="E5" s="1153" t="s">
        <v>205</v>
      </c>
      <c r="F5" s="1081" t="s">
        <v>206</v>
      </c>
      <c r="G5" s="1081" t="s">
        <v>207</v>
      </c>
      <c r="H5" s="1081" t="s">
        <v>208</v>
      </c>
      <c r="I5" s="1081" t="s">
        <v>209</v>
      </c>
      <c r="J5" s="160"/>
      <c r="K5" s="29"/>
    </row>
    <row r="6" spans="1:15" s="33" customFormat="1" ht="20.100000000000001" customHeight="1">
      <c r="A6" s="32"/>
      <c r="B6" s="1143"/>
      <c r="C6" s="1130"/>
      <c r="D6" s="1079"/>
      <c r="E6" s="1154"/>
      <c r="F6" s="1082"/>
      <c r="G6" s="1082"/>
      <c r="H6" s="1082"/>
      <c r="I6" s="1082"/>
      <c r="J6" s="62" t="s">
        <v>210</v>
      </c>
      <c r="K6" s="29"/>
    </row>
    <row r="7" spans="1:15" s="33" customFormat="1" ht="20.100000000000001" customHeight="1">
      <c r="A7" s="32"/>
      <c r="B7" s="1115" t="s">
        <v>211</v>
      </c>
      <c r="C7" s="1116"/>
      <c r="D7" s="161">
        <v>-569</v>
      </c>
      <c r="E7" s="162">
        <v>-313</v>
      </c>
      <c r="F7" s="163">
        <v>-451</v>
      </c>
      <c r="G7" s="43">
        <v>-154</v>
      </c>
      <c r="H7" s="164">
        <v>24</v>
      </c>
      <c r="I7" s="163">
        <v>325</v>
      </c>
      <c r="J7" s="163">
        <v>291</v>
      </c>
      <c r="K7" s="29"/>
    </row>
    <row r="8" spans="1:15" s="33" customFormat="1" ht="20.100000000000001" customHeight="1">
      <c r="A8" s="32"/>
      <c r="B8" s="1118" t="s">
        <v>212</v>
      </c>
      <c r="C8" s="165" t="s">
        <v>213</v>
      </c>
      <c r="D8" s="166">
        <v>-135</v>
      </c>
      <c r="E8" s="167">
        <v>-41</v>
      </c>
      <c r="F8" s="168">
        <v>-90</v>
      </c>
      <c r="G8" s="49">
        <v>-7</v>
      </c>
      <c r="H8" s="93">
        <v>12</v>
      </c>
      <c r="I8" s="168">
        <v>-9</v>
      </c>
      <c r="J8" s="168">
        <v>-11</v>
      </c>
      <c r="K8" s="29"/>
      <c r="O8" s="299"/>
    </row>
    <row r="9" spans="1:15" s="33" customFormat="1" ht="19.5" customHeight="1">
      <c r="A9" s="32"/>
      <c r="B9" s="1118"/>
      <c r="C9" s="169" t="s">
        <v>214</v>
      </c>
      <c r="D9" s="166">
        <v>-180</v>
      </c>
      <c r="E9" s="167">
        <v>-32</v>
      </c>
      <c r="F9" s="168">
        <v>-78</v>
      </c>
      <c r="G9" s="49">
        <v>-23</v>
      </c>
      <c r="H9" s="93">
        <v>-35</v>
      </c>
      <c r="I9" s="168">
        <v>-12</v>
      </c>
      <c r="J9" s="168">
        <v>6</v>
      </c>
      <c r="K9" s="29"/>
    </row>
    <row r="10" spans="1:15" s="33" customFormat="1" ht="20.100000000000001" customHeight="1">
      <c r="A10" s="32"/>
      <c r="B10" s="1118"/>
      <c r="C10" s="169" t="s">
        <v>215</v>
      </c>
      <c r="D10" s="166">
        <v>-105</v>
      </c>
      <c r="E10" s="167">
        <v>-40</v>
      </c>
      <c r="F10" s="168">
        <v>-45</v>
      </c>
      <c r="G10" s="49">
        <v>-25</v>
      </c>
      <c r="H10" s="93">
        <v>-4</v>
      </c>
      <c r="I10" s="168">
        <v>9</v>
      </c>
      <c r="J10" s="168">
        <v>-1</v>
      </c>
      <c r="K10" s="29"/>
    </row>
    <row r="11" spans="1:15" s="33" customFormat="1" ht="20.100000000000001" customHeight="1">
      <c r="A11" s="32"/>
      <c r="B11" s="1118"/>
      <c r="C11" s="169" t="s">
        <v>216</v>
      </c>
      <c r="D11" s="166">
        <v>-123</v>
      </c>
      <c r="E11" s="167">
        <v>-18</v>
      </c>
      <c r="F11" s="168">
        <v>-66</v>
      </c>
      <c r="G11" s="49">
        <v>-19</v>
      </c>
      <c r="H11" s="93">
        <v>-25</v>
      </c>
      <c r="I11" s="168">
        <v>5</v>
      </c>
      <c r="J11" s="168">
        <v>-11</v>
      </c>
      <c r="K11" s="29"/>
    </row>
    <row r="12" spans="1:15" s="33" customFormat="1" ht="20.100000000000001" customHeight="1">
      <c r="A12" s="32"/>
      <c r="B12" s="1118"/>
      <c r="C12" s="169" t="s">
        <v>217</v>
      </c>
      <c r="D12" s="166">
        <v>590</v>
      </c>
      <c r="E12" s="167">
        <v>113</v>
      </c>
      <c r="F12" s="168">
        <v>76</v>
      </c>
      <c r="G12" s="49">
        <v>95</v>
      </c>
      <c r="H12" s="93">
        <v>130</v>
      </c>
      <c r="I12" s="168">
        <v>176</v>
      </c>
      <c r="J12" s="168">
        <v>147</v>
      </c>
      <c r="K12" s="29"/>
    </row>
    <row r="13" spans="1:15" s="33" customFormat="1" ht="20.100000000000001" customHeight="1">
      <c r="A13" s="32"/>
      <c r="B13" s="1118"/>
      <c r="C13" s="169" t="s">
        <v>218</v>
      </c>
      <c r="D13" s="166">
        <v>-215</v>
      </c>
      <c r="E13" s="167">
        <v>-189</v>
      </c>
      <c r="F13" s="168">
        <v>-29</v>
      </c>
      <c r="G13" s="49">
        <v>-108</v>
      </c>
      <c r="H13" s="93">
        <v>1</v>
      </c>
      <c r="I13" s="168">
        <v>110</v>
      </c>
      <c r="J13" s="168">
        <v>110</v>
      </c>
      <c r="K13" s="29"/>
    </row>
    <row r="14" spans="1:15" s="33" customFormat="1" ht="20.100000000000001" customHeight="1">
      <c r="A14" s="32"/>
      <c r="B14" s="1118"/>
      <c r="C14" s="169" t="s">
        <v>219</v>
      </c>
      <c r="D14" s="166">
        <v>-162</v>
      </c>
      <c r="E14" s="167">
        <v>-37</v>
      </c>
      <c r="F14" s="168">
        <v>-100</v>
      </c>
      <c r="G14" s="49">
        <v>-25</v>
      </c>
      <c r="H14" s="93">
        <v>-30</v>
      </c>
      <c r="I14" s="168">
        <v>30</v>
      </c>
      <c r="J14" s="168">
        <v>32</v>
      </c>
      <c r="K14" s="29"/>
    </row>
    <row r="15" spans="1:15" s="33" customFormat="1" ht="20.100000000000001" customHeight="1">
      <c r="A15" s="32"/>
      <c r="B15" s="1119"/>
      <c r="C15" s="170" t="s">
        <v>220</v>
      </c>
      <c r="D15" s="171">
        <v>-239</v>
      </c>
      <c r="E15" s="172">
        <v>-69</v>
      </c>
      <c r="F15" s="173">
        <v>-119</v>
      </c>
      <c r="G15" s="55">
        <v>-42</v>
      </c>
      <c r="H15" s="91">
        <v>-25</v>
      </c>
      <c r="I15" s="173">
        <v>16</v>
      </c>
      <c r="J15" s="173">
        <v>19</v>
      </c>
      <c r="K15" s="29"/>
    </row>
    <row r="16" spans="1:15" s="33" customFormat="1" ht="9" customHeight="1">
      <c r="A16" s="32"/>
      <c r="B16" s="32"/>
      <c r="C16" s="90"/>
      <c r="D16" s="174"/>
      <c r="E16" s="174"/>
      <c r="F16" s="174"/>
      <c r="G16" s="174"/>
      <c r="H16" s="174"/>
      <c r="I16" s="174"/>
      <c r="J16" s="174"/>
      <c r="K16" s="29"/>
    </row>
    <row r="17" spans="1:18" s="33" customFormat="1" ht="20.100000000000001" customHeight="1">
      <c r="A17" s="32"/>
      <c r="B17" s="1141"/>
      <c r="C17" s="1128"/>
      <c r="D17" s="1075" t="s">
        <v>203</v>
      </c>
      <c r="E17" s="1074" t="s">
        <v>221</v>
      </c>
      <c r="F17" s="1074"/>
      <c r="G17" s="1074"/>
      <c r="H17" s="1074"/>
      <c r="I17" s="1074"/>
      <c r="J17" s="1074"/>
      <c r="K17" s="29"/>
    </row>
    <row r="18" spans="1:18" s="33" customFormat="1" ht="20.100000000000001" customHeight="1">
      <c r="A18" s="32"/>
      <c r="B18" s="1142"/>
      <c r="C18" s="1129"/>
      <c r="D18" s="1079"/>
      <c r="E18" s="1153" t="s">
        <v>205</v>
      </c>
      <c r="F18" s="1081" t="s">
        <v>206</v>
      </c>
      <c r="G18" s="1081" t="s">
        <v>207</v>
      </c>
      <c r="H18" s="1081" t="s">
        <v>208</v>
      </c>
      <c r="I18" s="1081" t="s">
        <v>209</v>
      </c>
      <c r="J18" s="160"/>
      <c r="K18" s="29"/>
    </row>
    <row r="19" spans="1:18" s="33" customFormat="1" ht="20.100000000000001" customHeight="1">
      <c r="A19" s="32"/>
      <c r="B19" s="1143"/>
      <c r="C19" s="1130"/>
      <c r="D19" s="1079"/>
      <c r="E19" s="1154"/>
      <c r="F19" s="1082"/>
      <c r="G19" s="1082"/>
      <c r="H19" s="1082"/>
      <c r="I19" s="1082"/>
      <c r="J19" s="62" t="s">
        <v>210</v>
      </c>
      <c r="K19" s="29"/>
    </row>
    <row r="20" spans="1:18" s="33" customFormat="1" ht="20.100000000000001" customHeight="1">
      <c r="A20" s="32"/>
      <c r="B20" s="1115" t="s">
        <v>91</v>
      </c>
      <c r="C20" s="1116"/>
      <c r="D20" s="175">
        <v>-0.6015276052541163</v>
      </c>
      <c r="E20" s="175">
        <v>-1.8010242246389321</v>
      </c>
      <c r="F20" s="176">
        <v>-1.9918735094072961</v>
      </c>
      <c r="G20" s="177">
        <v>-0.99204431990208386</v>
      </c>
      <c r="H20" s="178">
        <v>0.15192277259059978</v>
      </c>
      <c r="I20" s="176">
        <v>1.3978194017332961</v>
      </c>
      <c r="J20" s="176">
        <v>1.7314729420164816</v>
      </c>
    </row>
    <row r="21" spans="1:18" s="33" customFormat="1" ht="20.100000000000001" customHeight="1">
      <c r="A21" s="32"/>
      <c r="B21" s="1118" t="s">
        <v>212</v>
      </c>
      <c r="C21" s="165" t="s">
        <v>213</v>
      </c>
      <c r="D21" s="179">
        <v>-1.9390979603562195</v>
      </c>
      <c r="E21" s="180">
        <v>-3.5162950257289882</v>
      </c>
      <c r="F21" s="181">
        <v>-5.3989202159568084</v>
      </c>
      <c r="G21" s="182">
        <v>-0.68426197458455518</v>
      </c>
      <c r="H21" s="183">
        <v>0.95579450418160095</v>
      </c>
      <c r="I21" s="181">
        <v>-0.4863550391786004</v>
      </c>
      <c r="J21" s="181">
        <v>-0.82862523540489641</v>
      </c>
    </row>
    <row r="22" spans="1:18" s="33" customFormat="1" ht="20.100000000000001" customHeight="1">
      <c r="A22" s="32"/>
      <c r="B22" s="1118"/>
      <c r="C22" s="169" t="s">
        <v>214</v>
      </c>
      <c r="D22" s="179">
        <v>-1.5389876880984952</v>
      </c>
      <c r="E22" s="180">
        <v>-1.4382022471910112</v>
      </c>
      <c r="F22" s="181">
        <v>-2.9971181556195963</v>
      </c>
      <c r="G22" s="182">
        <v>-1.160443995963673</v>
      </c>
      <c r="H22" s="183">
        <v>-1.8484288354898337</v>
      </c>
      <c r="I22" s="181">
        <v>-0.40093551620447709</v>
      </c>
      <c r="J22" s="181">
        <v>0.27039206849932401</v>
      </c>
    </row>
    <row r="23" spans="1:18" s="33" customFormat="1" ht="20.100000000000001" customHeight="1">
      <c r="A23" s="32"/>
      <c r="B23" s="1118"/>
      <c r="C23" s="169" t="s">
        <v>215</v>
      </c>
      <c r="D23" s="179">
        <v>-2.004581901489118</v>
      </c>
      <c r="E23" s="180">
        <v>-8.4835630965005304</v>
      </c>
      <c r="F23" s="181">
        <v>-4.2333019755409218</v>
      </c>
      <c r="G23" s="182">
        <v>-3.6900369003690034</v>
      </c>
      <c r="H23" s="183">
        <v>-0.35890533871691338</v>
      </c>
      <c r="I23" s="181">
        <v>0.47083442322783153</v>
      </c>
      <c r="J23" s="181">
        <v>-7.2411296162201294E-2</v>
      </c>
    </row>
    <row r="24" spans="1:18" s="33" customFormat="1" ht="20.100000000000001" customHeight="1">
      <c r="A24" s="32"/>
      <c r="B24" s="1118"/>
      <c r="C24" s="169" t="s">
        <v>216</v>
      </c>
      <c r="D24" s="179">
        <v>-4.1393235739525487</v>
      </c>
      <c r="E24" s="180">
        <v>-4.455445544554455</v>
      </c>
      <c r="F24" s="181">
        <v>-9.932279909706546</v>
      </c>
      <c r="G24" s="182">
        <v>-4.7029702970297027</v>
      </c>
      <c r="H24" s="183">
        <v>-4.2771599657827206</v>
      </c>
      <c r="I24" s="181">
        <v>0.54674685620557684</v>
      </c>
      <c r="J24" s="181">
        <v>-1.6272189349112427</v>
      </c>
    </row>
    <row r="25" spans="1:18" s="33" customFormat="1" ht="20.100000000000001" customHeight="1">
      <c r="A25" s="32"/>
      <c r="B25" s="1118"/>
      <c r="C25" s="169" t="s">
        <v>217</v>
      </c>
      <c r="D25" s="179">
        <v>2.1298101220128509</v>
      </c>
      <c r="E25" s="180">
        <v>2.0794994479205005</v>
      </c>
      <c r="F25" s="181">
        <v>1.1090842758117474</v>
      </c>
      <c r="G25" s="182">
        <v>2.1038644668364523</v>
      </c>
      <c r="H25" s="183">
        <v>2.7603779594436775</v>
      </c>
      <c r="I25" s="181">
        <v>2.8430659882077376</v>
      </c>
      <c r="J25" s="181">
        <v>3.3431885376392994</v>
      </c>
    </row>
    <row r="26" spans="1:18" s="33" customFormat="1" ht="20.100000000000001" customHeight="1">
      <c r="A26" s="32"/>
      <c r="B26" s="1118"/>
      <c r="C26" s="169" t="s">
        <v>218</v>
      </c>
      <c r="D26" s="179">
        <v>-0.82301376155568751</v>
      </c>
      <c r="E26" s="180">
        <v>-3.106764198241144</v>
      </c>
      <c r="F26" s="181">
        <v>-0.42311059235482934</v>
      </c>
      <c r="G26" s="182">
        <v>-2.1641118124436431</v>
      </c>
      <c r="H26" s="183">
        <v>2.8316579357213649E-2</v>
      </c>
      <c r="I26" s="181">
        <v>2.358490566037736</v>
      </c>
      <c r="J26" s="181">
        <v>3.2491507901343968</v>
      </c>
    </row>
    <row r="27" spans="1:18" s="33" customFormat="1" ht="20.100000000000001" customHeight="1">
      <c r="A27" s="32"/>
      <c r="B27" s="1118"/>
      <c r="C27" s="169" t="s">
        <v>219</v>
      </c>
      <c r="D27" s="179">
        <v>-1.8431082541669037</v>
      </c>
      <c r="E27" s="180">
        <v>-3.5800677310111273</v>
      </c>
      <c r="F27" s="181">
        <v>-5.2812252442566674</v>
      </c>
      <c r="G27" s="182">
        <v>-2.0807324178110695</v>
      </c>
      <c r="H27" s="183">
        <v>-1.7528483786152498</v>
      </c>
      <c r="I27" s="181">
        <v>1.0171215460247498</v>
      </c>
      <c r="J27" s="181">
        <v>1.491493824283384</v>
      </c>
    </row>
    <row r="28" spans="1:18" s="33" customFormat="1" ht="20.100000000000001" customHeight="1">
      <c r="A28" s="32"/>
      <c r="B28" s="1119"/>
      <c r="C28" s="170" t="s">
        <v>220</v>
      </c>
      <c r="D28" s="184">
        <v>-4.6771037181996089</v>
      </c>
      <c r="E28" s="185">
        <v>-12.288512911843277</v>
      </c>
      <c r="F28" s="186">
        <v>-11.387559808612441</v>
      </c>
      <c r="G28" s="187">
        <v>-5.7573680603152839</v>
      </c>
      <c r="H28" s="188">
        <v>-2.5075225677031092</v>
      </c>
      <c r="I28" s="186">
        <v>0.90039392234102422</v>
      </c>
      <c r="J28" s="186">
        <v>1.4901960784313726</v>
      </c>
    </row>
    <row r="29" spans="1:18" s="33" customFormat="1" ht="15" customHeight="1">
      <c r="A29" s="32"/>
      <c r="B29" s="65" t="s">
        <v>222</v>
      </c>
      <c r="C29" s="66"/>
      <c r="D29" s="66"/>
      <c r="E29" s="66"/>
      <c r="G29" s="66"/>
      <c r="H29" s="66"/>
      <c r="I29" s="66"/>
      <c r="J29" s="66"/>
      <c r="N29" s="29"/>
      <c r="O29" s="29"/>
      <c r="P29" s="29"/>
      <c r="Q29" s="29"/>
      <c r="R29" s="29"/>
    </row>
    <row r="30" spans="1:18" s="33" customFormat="1" ht="14.25">
      <c r="B30" s="65" t="s">
        <v>223</v>
      </c>
      <c r="N30" s="29"/>
      <c r="O30" s="29"/>
      <c r="P30" s="29"/>
      <c r="Q30" s="29"/>
      <c r="R30" s="29"/>
    </row>
  </sheetData>
  <mergeCells count="20">
    <mergeCell ref="B4:C6"/>
    <mergeCell ref="D4:D6"/>
    <mergeCell ref="E4:J4"/>
    <mergeCell ref="E5:E6"/>
    <mergeCell ref="F5:F6"/>
    <mergeCell ref="G5:G6"/>
    <mergeCell ref="H5:H6"/>
    <mergeCell ref="I5:I6"/>
    <mergeCell ref="D17:D19"/>
    <mergeCell ref="E17:J17"/>
    <mergeCell ref="E18:E19"/>
    <mergeCell ref="F18:F19"/>
    <mergeCell ref="G18:G19"/>
    <mergeCell ref="H18:H19"/>
    <mergeCell ref="I18:I19"/>
    <mergeCell ref="B20:C20"/>
    <mergeCell ref="B21:B28"/>
    <mergeCell ref="B7:C7"/>
    <mergeCell ref="B8:B15"/>
    <mergeCell ref="B17:C19"/>
  </mergeCells>
  <phoneticPr fontId="2" type="noConversion"/>
  <hyperlinks>
    <hyperlink ref="B1" location="'#목차'!A1" display="#목차"/>
  </hyperlinks>
  <pageMargins left="0.25" right="0.25" top="0.75" bottom="0.75" header="0.3" footer="0.3"/>
  <pageSetup paperSize="9" scale="53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R48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10.625" style="29" customWidth="1"/>
    <col min="3" max="3" width="10.875" style="29" customWidth="1"/>
    <col min="4" max="8" width="11" style="29" customWidth="1"/>
    <col min="9" max="9" width="11.625" style="29" customWidth="1"/>
    <col min="10" max="16384" width="9" style="29"/>
  </cols>
  <sheetData>
    <row r="1" spans="1:10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</row>
    <row r="2" spans="1:10" ht="20.100000000000001" customHeight="1">
      <c r="A2" s="27"/>
      <c r="B2" s="30" t="s">
        <v>224</v>
      </c>
      <c r="C2" s="27"/>
      <c r="D2" s="27"/>
      <c r="E2" s="27"/>
      <c r="F2" s="27"/>
      <c r="G2" s="27"/>
      <c r="H2" s="27"/>
      <c r="I2" s="27"/>
    </row>
    <row r="3" spans="1:10" s="33" customFormat="1" ht="20.100000000000001" customHeight="1">
      <c r="A3" s="32"/>
      <c r="B3" s="32"/>
      <c r="C3" s="32"/>
      <c r="D3" s="31"/>
      <c r="E3" s="31"/>
      <c r="F3" s="31"/>
      <c r="G3" s="31"/>
      <c r="H3" s="31"/>
      <c r="I3" s="31" t="s">
        <v>90</v>
      </c>
    </row>
    <row r="4" spans="1:10" s="33" customFormat="1" ht="20.100000000000001" customHeight="1">
      <c r="A4" s="32"/>
      <c r="B4" s="1113"/>
      <c r="C4" s="1075" t="s">
        <v>133</v>
      </c>
      <c r="D4" s="1074" t="s">
        <v>225</v>
      </c>
      <c r="E4" s="1074"/>
      <c r="F4" s="1074"/>
      <c r="G4" s="1074"/>
      <c r="H4" s="1074"/>
      <c r="I4" s="1074"/>
      <c r="J4" s="29"/>
    </row>
    <row r="5" spans="1:10" s="33" customFormat="1" ht="20.100000000000001" customHeight="1">
      <c r="A5" s="32"/>
      <c r="B5" s="1127"/>
      <c r="C5" s="1079"/>
      <c r="D5" s="1153" t="s">
        <v>115</v>
      </c>
      <c r="E5" s="1081" t="s">
        <v>226</v>
      </c>
      <c r="F5" s="1081" t="s">
        <v>118</v>
      </c>
      <c r="G5" s="1081" t="s">
        <v>119</v>
      </c>
      <c r="H5" s="1081" t="s">
        <v>227</v>
      </c>
      <c r="I5" s="160"/>
      <c r="J5" s="29"/>
    </row>
    <row r="6" spans="1:10" s="33" customFormat="1" ht="20.100000000000001" customHeight="1">
      <c r="A6" s="32"/>
      <c r="B6" s="1127"/>
      <c r="C6" s="1079"/>
      <c r="D6" s="1154"/>
      <c r="E6" s="1082"/>
      <c r="F6" s="1082"/>
      <c r="G6" s="1082"/>
      <c r="H6" s="1082"/>
      <c r="I6" s="62" t="s">
        <v>121</v>
      </c>
      <c r="J6" s="29"/>
    </row>
    <row r="7" spans="1:10" s="33" customFormat="1" ht="20.100000000000001" customHeight="1">
      <c r="A7" s="32"/>
      <c r="B7" s="40" t="s">
        <v>228</v>
      </c>
      <c r="C7" s="162">
        <v>-1481</v>
      </c>
      <c r="D7" s="162">
        <v>-618</v>
      </c>
      <c r="E7" s="163">
        <v>-762</v>
      </c>
      <c r="F7" s="43">
        <v>-95</v>
      </c>
      <c r="G7" s="164">
        <v>10</v>
      </c>
      <c r="H7" s="163">
        <v>-16</v>
      </c>
      <c r="I7" s="163">
        <v>-25</v>
      </c>
      <c r="J7" s="29"/>
    </row>
    <row r="8" spans="1:10" s="33" customFormat="1" ht="20.100000000000001" customHeight="1">
      <c r="A8" s="32"/>
      <c r="B8" s="46" t="s">
        <v>229</v>
      </c>
      <c r="C8" s="167">
        <v>-1206</v>
      </c>
      <c r="D8" s="167">
        <v>-416</v>
      </c>
      <c r="E8" s="168">
        <v>-616</v>
      </c>
      <c r="F8" s="49">
        <v>-113</v>
      </c>
      <c r="G8" s="93">
        <v>10</v>
      </c>
      <c r="H8" s="168">
        <v>-71</v>
      </c>
      <c r="I8" s="168">
        <v>-72</v>
      </c>
      <c r="J8" s="29"/>
    </row>
    <row r="9" spans="1:10" s="33" customFormat="1" ht="20.100000000000001" customHeight="1">
      <c r="A9" s="32"/>
      <c r="B9" s="46" t="s">
        <v>230</v>
      </c>
      <c r="C9" s="167">
        <v>1432</v>
      </c>
      <c r="D9" s="167">
        <v>327</v>
      </c>
      <c r="E9" s="168">
        <v>593</v>
      </c>
      <c r="F9" s="49">
        <v>155</v>
      </c>
      <c r="G9" s="93">
        <v>161</v>
      </c>
      <c r="H9" s="168">
        <v>196</v>
      </c>
      <c r="I9" s="168">
        <v>112</v>
      </c>
      <c r="J9" s="29"/>
    </row>
    <row r="10" spans="1:10" s="33" customFormat="1" ht="20.100000000000001" customHeight="1">
      <c r="A10" s="32"/>
      <c r="B10" s="46" t="s">
        <v>231</v>
      </c>
      <c r="C10" s="167">
        <v>4430</v>
      </c>
      <c r="D10" s="167">
        <v>1350</v>
      </c>
      <c r="E10" s="168">
        <v>1737</v>
      </c>
      <c r="F10" s="49">
        <v>557</v>
      </c>
      <c r="G10" s="93">
        <v>341</v>
      </c>
      <c r="H10" s="168">
        <v>445</v>
      </c>
      <c r="I10" s="168">
        <v>276</v>
      </c>
      <c r="J10" s="29"/>
    </row>
    <row r="11" spans="1:10" s="33" customFormat="1" ht="19.5" customHeight="1">
      <c r="A11" s="32"/>
      <c r="B11" s="46" t="s">
        <v>232</v>
      </c>
      <c r="C11" s="167">
        <v>3150</v>
      </c>
      <c r="D11" s="167">
        <v>746</v>
      </c>
      <c r="E11" s="168">
        <v>1265</v>
      </c>
      <c r="F11" s="49">
        <v>346</v>
      </c>
      <c r="G11" s="93">
        <v>368</v>
      </c>
      <c r="H11" s="168">
        <v>425</v>
      </c>
      <c r="I11" s="168">
        <v>283</v>
      </c>
      <c r="J11" s="29"/>
    </row>
    <row r="12" spans="1:10" s="33" customFormat="1" ht="20.100000000000001" customHeight="1">
      <c r="A12" s="32"/>
      <c r="B12" s="46" t="s">
        <v>233</v>
      </c>
      <c r="C12" s="167">
        <v>2825</v>
      </c>
      <c r="D12" s="167">
        <v>719</v>
      </c>
      <c r="E12" s="168">
        <v>1083</v>
      </c>
      <c r="F12" s="49">
        <v>281</v>
      </c>
      <c r="G12" s="93">
        <v>238</v>
      </c>
      <c r="H12" s="168">
        <v>504</v>
      </c>
      <c r="I12" s="168">
        <v>342</v>
      </c>
      <c r="J12" s="29"/>
    </row>
    <row r="13" spans="1:10" s="33" customFormat="1" ht="20.100000000000001" customHeight="1">
      <c r="A13" s="32"/>
      <c r="B13" s="46" t="s">
        <v>234</v>
      </c>
      <c r="C13" s="167">
        <v>2566</v>
      </c>
      <c r="D13" s="167">
        <v>293</v>
      </c>
      <c r="E13" s="168">
        <v>1043</v>
      </c>
      <c r="F13" s="49">
        <v>216</v>
      </c>
      <c r="G13" s="93">
        <v>346</v>
      </c>
      <c r="H13" s="168">
        <v>668</v>
      </c>
      <c r="I13" s="168">
        <v>506</v>
      </c>
      <c r="J13" s="29"/>
    </row>
    <row r="14" spans="1:10" s="33" customFormat="1" ht="20.100000000000001" customHeight="1">
      <c r="A14" s="32"/>
      <c r="B14" s="46" t="s">
        <v>235</v>
      </c>
      <c r="C14" s="167">
        <v>1665</v>
      </c>
      <c r="D14" s="167">
        <v>67</v>
      </c>
      <c r="E14" s="168">
        <v>821</v>
      </c>
      <c r="F14" s="49">
        <v>99</v>
      </c>
      <c r="G14" s="93">
        <v>259</v>
      </c>
      <c r="H14" s="168">
        <v>419</v>
      </c>
      <c r="I14" s="168">
        <v>259</v>
      </c>
      <c r="J14" s="29"/>
    </row>
    <row r="15" spans="1:10" s="33" customFormat="1" ht="20.100000000000001" customHeight="1">
      <c r="A15" s="32"/>
      <c r="B15" s="46" t="s">
        <v>236</v>
      </c>
      <c r="C15" s="167">
        <v>2022</v>
      </c>
      <c r="D15" s="167">
        <v>332</v>
      </c>
      <c r="E15" s="168">
        <v>785</v>
      </c>
      <c r="F15" s="49">
        <v>309</v>
      </c>
      <c r="G15" s="93">
        <v>227</v>
      </c>
      <c r="H15" s="168">
        <v>369</v>
      </c>
      <c r="I15" s="168">
        <v>283</v>
      </c>
      <c r="J15" s="29"/>
    </row>
    <row r="16" spans="1:10" s="33" customFormat="1" ht="20.100000000000001" customHeight="1">
      <c r="A16" s="32"/>
      <c r="B16" s="46" t="s">
        <v>237</v>
      </c>
      <c r="C16" s="167">
        <v>69</v>
      </c>
      <c r="D16" s="167">
        <v>-34</v>
      </c>
      <c r="E16" s="168">
        <v>-70</v>
      </c>
      <c r="F16" s="49">
        <v>-83</v>
      </c>
      <c r="G16" s="93">
        <v>85</v>
      </c>
      <c r="H16" s="168">
        <v>171</v>
      </c>
      <c r="I16" s="168">
        <v>110</v>
      </c>
      <c r="J16" s="29"/>
    </row>
    <row r="17" spans="1:10" s="33" customFormat="1" ht="20.100000000000001" customHeight="1">
      <c r="A17" s="32"/>
      <c r="B17" s="46" t="s">
        <v>238</v>
      </c>
      <c r="C17" s="167">
        <v>260</v>
      </c>
      <c r="D17" s="167">
        <v>-174</v>
      </c>
      <c r="E17" s="168">
        <v>-38</v>
      </c>
      <c r="F17" s="49">
        <v>28</v>
      </c>
      <c r="G17" s="93">
        <v>175</v>
      </c>
      <c r="H17" s="168">
        <v>269</v>
      </c>
      <c r="I17" s="168">
        <v>191</v>
      </c>
      <c r="J17" s="29"/>
    </row>
    <row r="18" spans="1:10" s="33" customFormat="1" ht="20.100000000000001" customHeight="1">
      <c r="A18" s="32"/>
      <c r="B18" s="46" t="s">
        <v>239</v>
      </c>
      <c r="C18" s="167">
        <v>717</v>
      </c>
      <c r="D18" s="167">
        <v>15</v>
      </c>
      <c r="E18" s="168">
        <v>80</v>
      </c>
      <c r="F18" s="49">
        <v>57</v>
      </c>
      <c r="G18" s="93">
        <v>205</v>
      </c>
      <c r="H18" s="168">
        <v>360</v>
      </c>
      <c r="I18" s="168">
        <v>290</v>
      </c>
      <c r="J18" s="29"/>
    </row>
    <row r="19" spans="1:10" s="33" customFormat="1" ht="19.5" customHeight="1">
      <c r="A19" s="32"/>
      <c r="B19" s="46" t="s">
        <v>240</v>
      </c>
      <c r="C19" s="167">
        <v>202</v>
      </c>
      <c r="D19" s="167">
        <v>-63</v>
      </c>
      <c r="E19" s="168">
        <v>-115</v>
      </c>
      <c r="F19" s="49">
        <v>59</v>
      </c>
      <c r="G19" s="93">
        <v>106</v>
      </c>
      <c r="H19" s="168">
        <v>215</v>
      </c>
      <c r="I19" s="168">
        <v>186</v>
      </c>
      <c r="J19" s="29"/>
    </row>
    <row r="20" spans="1:10" s="33" customFormat="1" ht="20.100000000000001" customHeight="1">
      <c r="A20" s="32"/>
      <c r="B20" s="46" t="s">
        <v>241</v>
      </c>
      <c r="C20" s="167">
        <v>-87</v>
      </c>
      <c r="D20" s="167">
        <v>-94</v>
      </c>
      <c r="E20" s="168">
        <v>-168</v>
      </c>
      <c r="F20" s="49">
        <v>-46</v>
      </c>
      <c r="G20" s="93">
        <v>45</v>
      </c>
      <c r="H20" s="168">
        <v>176</v>
      </c>
      <c r="I20" s="168">
        <v>126</v>
      </c>
      <c r="J20" s="29"/>
    </row>
    <row r="21" spans="1:10" s="33" customFormat="1" ht="20.100000000000001" customHeight="1">
      <c r="A21" s="32"/>
      <c r="B21" s="46" t="s">
        <v>242</v>
      </c>
      <c r="C21" s="167">
        <v>136</v>
      </c>
      <c r="D21" s="167">
        <v>-105</v>
      </c>
      <c r="E21" s="168">
        <v>-181</v>
      </c>
      <c r="F21" s="49">
        <v>-61</v>
      </c>
      <c r="G21" s="93">
        <v>160</v>
      </c>
      <c r="H21" s="168">
        <v>323</v>
      </c>
      <c r="I21" s="168">
        <v>227</v>
      </c>
      <c r="J21" s="29"/>
    </row>
    <row r="22" spans="1:10" s="33" customFormat="1" ht="20.100000000000001" customHeight="1">
      <c r="A22" s="32"/>
      <c r="B22" s="46" t="s">
        <v>100</v>
      </c>
      <c r="C22" s="167">
        <v>206</v>
      </c>
      <c r="D22" s="167">
        <v>-147</v>
      </c>
      <c r="E22" s="168">
        <v>-132</v>
      </c>
      <c r="F22" s="49">
        <v>15</v>
      </c>
      <c r="G22" s="93">
        <v>61</v>
      </c>
      <c r="H22" s="168">
        <v>409</v>
      </c>
      <c r="I22" s="168">
        <v>321</v>
      </c>
      <c r="J22" s="29"/>
    </row>
    <row r="23" spans="1:10" s="33" customFormat="1" ht="20.100000000000001" customHeight="1">
      <c r="A23" s="32"/>
      <c r="B23" s="46" t="s">
        <v>101</v>
      </c>
      <c r="C23" s="167">
        <v>-1017</v>
      </c>
      <c r="D23" s="167">
        <v>-413</v>
      </c>
      <c r="E23" s="168">
        <v>-740</v>
      </c>
      <c r="F23" s="49">
        <v>-179</v>
      </c>
      <c r="G23" s="93">
        <v>49</v>
      </c>
      <c r="H23" s="168">
        <v>266</v>
      </c>
      <c r="I23" s="168">
        <v>229</v>
      </c>
      <c r="J23" s="29"/>
    </row>
    <row r="24" spans="1:10" s="33" customFormat="1" ht="20.100000000000001" customHeight="1">
      <c r="A24" s="32"/>
      <c r="B24" s="52" t="s">
        <v>104</v>
      </c>
      <c r="C24" s="172">
        <v>-569</v>
      </c>
      <c r="D24" s="172">
        <v>-313</v>
      </c>
      <c r="E24" s="173">
        <v>-451</v>
      </c>
      <c r="F24" s="55">
        <v>-154</v>
      </c>
      <c r="G24" s="91">
        <v>24</v>
      </c>
      <c r="H24" s="173">
        <v>325</v>
      </c>
      <c r="I24" s="173">
        <v>291</v>
      </c>
      <c r="J24" s="29"/>
    </row>
    <row r="25" spans="1:10" s="33" customFormat="1" ht="9" customHeight="1">
      <c r="A25" s="32"/>
      <c r="B25" s="90"/>
      <c r="C25" s="174"/>
      <c r="D25" s="174"/>
      <c r="E25" s="174"/>
      <c r="F25" s="174"/>
      <c r="G25" s="174"/>
      <c r="H25" s="174"/>
      <c r="I25" s="174"/>
      <c r="J25" s="29"/>
    </row>
    <row r="26" spans="1:10" s="33" customFormat="1" ht="20.100000000000001" customHeight="1">
      <c r="A26" s="32"/>
      <c r="B26" s="1113"/>
      <c r="C26" s="1075" t="s">
        <v>133</v>
      </c>
      <c r="D26" s="1074" t="s">
        <v>243</v>
      </c>
      <c r="E26" s="1074"/>
      <c r="F26" s="1074"/>
      <c r="G26" s="1074"/>
      <c r="H26" s="1074"/>
      <c r="I26" s="1074"/>
      <c r="J26" s="29"/>
    </row>
    <row r="27" spans="1:10" s="33" customFormat="1" ht="20.100000000000001" customHeight="1">
      <c r="A27" s="32"/>
      <c r="B27" s="1127"/>
      <c r="C27" s="1079"/>
      <c r="D27" s="1153" t="s">
        <v>115</v>
      </c>
      <c r="E27" s="1081" t="s">
        <v>226</v>
      </c>
      <c r="F27" s="1081" t="s">
        <v>118</v>
      </c>
      <c r="G27" s="1081" t="s">
        <v>119</v>
      </c>
      <c r="H27" s="1081" t="s">
        <v>227</v>
      </c>
      <c r="I27" s="160"/>
      <c r="J27" s="29"/>
    </row>
    <row r="28" spans="1:10" s="33" customFormat="1" ht="20.100000000000001" customHeight="1">
      <c r="A28" s="32"/>
      <c r="B28" s="1127"/>
      <c r="C28" s="1079"/>
      <c r="D28" s="1154"/>
      <c r="E28" s="1082"/>
      <c r="F28" s="1082"/>
      <c r="G28" s="1082"/>
      <c r="H28" s="1082"/>
      <c r="I28" s="62" t="s">
        <v>121</v>
      </c>
      <c r="J28" s="29"/>
    </row>
    <row r="29" spans="1:10" s="33" customFormat="1" ht="20.100000000000001" customHeight="1">
      <c r="A29" s="32"/>
      <c r="B29" s="40" t="s">
        <v>228</v>
      </c>
      <c r="C29" s="45">
        <v>-1.9773690710637872</v>
      </c>
      <c r="D29" s="45">
        <v>-3.0320871357079775</v>
      </c>
      <c r="E29" s="42">
        <v>-2.8748207952916318</v>
      </c>
      <c r="F29" s="44">
        <v>-0.83304103823219922</v>
      </c>
      <c r="G29" s="95">
        <v>0.14376078205865442</v>
      </c>
      <c r="H29" s="42">
        <v>-0.16581170008808746</v>
      </c>
      <c r="I29" s="42">
        <v>-0.41179377367814202</v>
      </c>
      <c r="J29" s="29"/>
    </row>
    <row r="30" spans="1:10" s="33" customFormat="1" ht="20.100000000000001" customHeight="1">
      <c r="A30" s="32"/>
      <c r="B30" s="46" t="s">
        <v>229</v>
      </c>
      <c r="C30" s="51">
        <v>-1.6358864103416235</v>
      </c>
      <c r="D30" s="51">
        <v>-2.1401378742668999</v>
      </c>
      <c r="E30" s="48">
        <v>-2.4214312388215178</v>
      </c>
      <c r="F30" s="50">
        <v>-0.94568583145033058</v>
      </c>
      <c r="G30" s="94">
        <v>0.14715620631300125</v>
      </c>
      <c r="H30" s="48">
        <v>-0.70300509926233967</v>
      </c>
      <c r="I30" s="48">
        <v>-1.1203610052127908</v>
      </c>
      <c r="J30" s="29"/>
    </row>
    <row r="31" spans="1:10" s="33" customFormat="1" ht="20.100000000000001" customHeight="1">
      <c r="A31" s="32"/>
      <c r="B31" s="46" t="s">
        <v>230</v>
      </c>
      <c r="C31" s="51">
        <v>1.9362864405862945</v>
      </c>
      <c r="D31" s="51">
        <v>1.7170311638530809</v>
      </c>
      <c r="E31" s="48">
        <v>2.3653297700484632</v>
      </c>
      <c r="F31" s="50">
        <v>1.2530315278900566</v>
      </c>
      <c r="G31" s="94">
        <v>2.3264215013366085</v>
      </c>
      <c r="H31" s="48">
        <v>1.8577318610492395</v>
      </c>
      <c r="I31" s="48">
        <v>1.6377860641953643</v>
      </c>
      <c r="J31" s="29"/>
    </row>
    <row r="32" spans="1:10" s="33" customFormat="1" ht="20.100000000000001" customHeight="1">
      <c r="A32" s="32"/>
      <c r="B32" s="46" t="s">
        <v>231</v>
      </c>
      <c r="C32" s="51">
        <v>5.7551526804331301</v>
      </c>
      <c r="D32" s="51">
        <v>6.8895126307731562</v>
      </c>
      <c r="E32" s="48">
        <v>6.7349075258811215</v>
      </c>
      <c r="F32" s="50">
        <v>4.2510971188704438</v>
      </c>
      <c r="G32" s="94">
        <v>4.6448273513587139</v>
      </c>
      <c r="H32" s="48">
        <v>3.9930010318991433</v>
      </c>
      <c r="I32" s="48">
        <v>3.7176724137931036</v>
      </c>
      <c r="J32" s="29"/>
    </row>
    <row r="33" spans="1:18" s="33" customFormat="1" ht="20.100000000000001" customHeight="1">
      <c r="A33" s="32"/>
      <c r="B33" s="46" t="s">
        <v>232</v>
      </c>
      <c r="C33" s="51">
        <v>3.8928057242781318</v>
      </c>
      <c r="D33" s="51">
        <v>3.6554292434339475</v>
      </c>
      <c r="E33" s="48">
        <v>4.7296792043670077</v>
      </c>
      <c r="F33" s="50">
        <v>2.5023504737108557</v>
      </c>
      <c r="G33" s="94">
        <v>4.5479824507198909</v>
      </c>
      <c r="H33" s="48">
        <v>3.5877089312848218</v>
      </c>
      <c r="I33" s="48">
        <v>3.4925336295199312</v>
      </c>
      <c r="J33" s="29"/>
    </row>
    <row r="34" spans="1:18" s="33" customFormat="1" ht="20.100000000000001" customHeight="1">
      <c r="A34" s="32"/>
      <c r="B34" s="46" t="s">
        <v>233</v>
      </c>
      <c r="C34" s="51">
        <v>3.3545889589493312</v>
      </c>
      <c r="D34" s="51">
        <v>3.426256850131046</v>
      </c>
      <c r="E34" s="48">
        <v>3.962098485402795</v>
      </c>
      <c r="F34" s="50">
        <v>1.9503053858967241</v>
      </c>
      <c r="G34" s="94">
        <v>2.6866851047016986</v>
      </c>
      <c r="H34" s="48">
        <v>3.9912888536923381</v>
      </c>
      <c r="I34" s="48">
        <v>3.8556933483652767</v>
      </c>
      <c r="J34" s="29"/>
    </row>
    <row r="35" spans="1:18" s="33" customFormat="1" ht="20.100000000000001" customHeight="1">
      <c r="A35" s="32"/>
      <c r="B35" s="46" t="s">
        <v>234</v>
      </c>
      <c r="C35" s="51">
        <v>2.9395760182835668</v>
      </c>
      <c r="D35" s="51">
        <v>1.3663814209434095</v>
      </c>
      <c r="E35" s="48">
        <v>3.7559868918578272</v>
      </c>
      <c r="F35" s="50">
        <v>1.4472361809045227</v>
      </c>
      <c r="G35" s="94">
        <v>3.6327366265945717</v>
      </c>
      <c r="H35" s="48">
        <v>4.9011335705638501</v>
      </c>
      <c r="I35" s="48">
        <v>5.1482932288752101</v>
      </c>
      <c r="J35" s="29"/>
    </row>
    <row r="36" spans="1:18" s="33" customFormat="1" ht="20.100000000000001" customHeight="1">
      <c r="A36" s="32"/>
      <c r="B36" s="46" t="s">
        <v>235</v>
      </c>
      <c r="C36" s="51">
        <v>1.853965426050163</v>
      </c>
      <c r="D36" s="51">
        <v>0.31038636153062171</v>
      </c>
      <c r="E36" s="48">
        <v>2.9272814789724206</v>
      </c>
      <c r="F36" s="50">
        <v>0.64748201438848918</v>
      </c>
      <c r="G36" s="94">
        <v>2.5249817206921765</v>
      </c>
      <c r="H36" s="48">
        <v>2.8644676123739532</v>
      </c>
      <c r="I36" s="48">
        <v>2.4293016930075506</v>
      </c>
      <c r="J36" s="29"/>
    </row>
    <row r="37" spans="1:18" s="33" customFormat="1" ht="20.100000000000001" customHeight="1">
      <c r="A37" s="32"/>
      <c r="B37" s="46" t="s">
        <v>236</v>
      </c>
      <c r="C37" s="51">
        <v>2.1972767677645804</v>
      </c>
      <c r="D37" s="51">
        <v>1.5306945757163606</v>
      </c>
      <c r="E37" s="48">
        <v>2.7946883121506638</v>
      </c>
      <c r="F37" s="50">
        <v>1.9676515537442689</v>
      </c>
      <c r="G37" s="94">
        <v>2.041091579373286</v>
      </c>
      <c r="H37" s="48">
        <v>2.3931513068292367</v>
      </c>
      <c r="I37" s="48">
        <v>2.5070871722182848</v>
      </c>
      <c r="J37" s="29"/>
    </row>
    <row r="38" spans="1:18" s="33" customFormat="1" ht="20.100000000000001" customHeight="1">
      <c r="A38" s="32"/>
      <c r="B38" s="46" t="s">
        <v>237</v>
      </c>
      <c r="C38" s="51">
        <v>7.3854848463765624E-2</v>
      </c>
      <c r="D38" s="51">
        <v>-0.15622846114965769</v>
      </c>
      <c r="E38" s="48">
        <v>-0.25366914296068133</v>
      </c>
      <c r="F38" s="50">
        <v>-0.51894460422658495</v>
      </c>
      <c r="G38" s="94">
        <v>0.70689009938043157</v>
      </c>
      <c r="H38" s="48">
        <v>1.0654205607476634</v>
      </c>
      <c r="I38" s="48">
        <v>0.93003593320651023</v>
      </c>
      <c r="J38" s="29"/>
    </row>
    <row r="39" spans="1:18" s="33" customFormat="1" ht="20.100000000000001" customHeight="1">
      <c r="A39" s="32"/>
      <c r="B39" s="46" t="s">
        <v>238</v>
      </c>
      <c r="C39" s="51">
        <v>0.27670466034502939</v>
      </c>
      <c r="D39" s="51">
        <v>-0.80826849378701671</v>
      </c>
      <c r="E39" s="48">
        <v>-0.14177517442077378</v>
      </c>
      <c r="F39" s="50">
        <v>0.17391304347826086</v>
      </c>
      <c r="G39" s="94">
        <v>1.3509340744171685</v>
      </c>
      <c r="H39" s="48">
        <v>1.6225834665379861</v>
      </c>
      <c r="I39" s="48">
        <v>1.5480628951207651</v>
      </c>
      <c r="J39" s="29"/>
    </row>
    <row r="40" spans="1:18" s="33" customFormat="1" ht="20.100000000000001" customHeight="1">
      <c r="A40" s="32"/>
      <c r="B40" s="46" t="s">
        <v>239</v>
      </c>
      <c r="C40" s="51">
        <f>C18/94738.5*100</f>
        <v>0.75682008898177622</v>
      </c>
      <c r="D40" s="51">
        <f>D18/21191.5*100</f>
        <v>7.0783096996437256E-2</v>
      </c>
      <c r="E40" s="48">
        <f>E18/26204*100</f>
        <v>0.30529690123645242</v>
      </c>
      <c r="F40" s="50">
        <f>F18/16268.5*100</f>
        <v>0.35037034760426594</v>
      </c>
      <c r="G40" s="94">
        <f>G18/13765.5*100</f>
        <v>1.4892303221822671</v>
      </c>
      <c r="H40" s="48">
        <f>H18/17309*100</f>
        <v>2.0798428563175224</v>
      </c>
      <c r="I40" s="48">
        <f>I18/13012*100</f>
        <v>2.2287119581924379</v>
      </c>
      <c r="J40" s="29"/>
    </row>
    <row r="41" spans="1:18" s="33" customFormat="1" ht="20.100000000000001" customHeight="1">
      <c r="A41" s="32"/>
      <c r="B41" s="46" t="s">
        <v>240</v>
      </c>
      <c r="C41" s="51">
        <f>C19/95395*100</f>
        <v>0.21175113999685516</v>
      </c>
      <c r="D41" s="51">
        <f>D19/20834*100</f>
        <v>-0.30239032350964773</v>
      </c>
      <c r="E41" s="48">
        <f>E19/25600*100</f>
        <v>-0.44921874999999994</v>
      </c>
      <c r="F41" s="50">
        <f>F19/16481.5*100</f>
        <v>0.35797712586839792</v>
      </c>
      <c r="G41" s="94">
        <f>G19/14348*100</f>
        <v>0.73877892389183164</v>
      </c>
      <c r="H41" s="48">
        <f>H19/18131.5*100</f>
        <v>1.1857816507183629</v>
      </c>
      <c r="I41" s="48">
        <f>I19/13731*100</f>
        <v>1.3545990823683636</v>
      </c>
      <c r="J41" s="29"/>
    </row>
    <row r="42" spans="1:18" s="33" customFormat="1" ht="20.100000000000001" customHeight="1">
      <c r="A42" s="32"/>
      <c r="B42" s="46" t="s">
        <v>241</v>
      </c>
      <c r="C42" s="51">
        <f>C20/95619.5*100</f>
        <v>-9.0985625317011695E-2</v>
      </c>
      <c r="D42" s="51">
        <f>D20/20349*100</f>
        <v>-0.46193916162956411</v>
      </c>
      <c r="E42" s="48">
        <f>E20/24989.5*100</f>
        <v>-0.67228235859060803</v>
      </c>
      <c r="F42" s="50">
        <f>F20/16575.5*100</f>
        <v>-0.27751802358903205</v>
      </c>
      <c r="G42" s="94">
        <f>G20/14835*100</f>
        <v>0.30333670374115268</v>
      </c>
      <c r="H42" s="48">
        <f>H20/18870.5*100</f>
        <v>0.93267269017779075</v>
      </c>
      <c r="I42" s="48">
        <f>I20/14309*100</f>
        <v>0.88056467957229723</v>
      </c>
      <c r="J42" s="29"/>
      <c r="M42" s="72"/>
    </row>
    <row r="43" spans="1:18" s="33" customFormat="1" ht="20.100000000000001" customHeight="1">
      <c r="A43" s="32"/>
      <c r="B43" s="46" t="s">
        <v>242</v>
      </c>
      <c r="C43" s="51">
        <f>C21/95788*100</f>
        <v>0.14198020628888797</v>
      </c>
      <c r="D43" s="51">
        <f>D21/19772*100</f>
        <v>-0.53105401577989075</v>
      </c>
      <c r="E43" s="48">
        <f>E21/24476.5*100</f>
        <v>-0.7394848119624946</v>
      </c>
      <c r="F43" s="50">
        <f>F21/16492.5*100</f>
        <v>-0.36986509019251174</v>
      </c>
      <c r="G43" s="94">
        <f>G21/15204.5*100</f>
        <v>1.0523200368312013</v>
      </c>
      <c r="H43" s="48">
        <f>H21/19842.5*100</f>
        <v>1.6278190752173367</v>
      </c>
      <c r="I43" s="48">
        <f>I21/14853.5*100</f>
        <v>1.5282593328171812</v>
      </c>
      <c r="J43" s="29"/>
    </row>
    <row r="44" spans="1:18" s="33" customFormat="1" ht="20.100000000000001" customHeight="1">
      <c r="A44" s="32"/>
      <c r="B44" s="46" t="s">
        <v>100</v>
      </c>
      <c r="C44" s="51">
        <f>C22/96054*100</f>
        <v>0.21446269806567139</v>
      </c>
      <c r="D44" s="51">
        <f>D22/19188.5*100</f>
        <v>-0.76608385230737164</v>
      </c>
      <c r="E44" s="48">
        <f>E22/24029*100</f>
        <v>-0.54933621873569438</v>
      </c>
      <c r="F44" s="50">
        <f>F22/16351*100</f>
        <v>9.1737508409271612E-2</v>
      </c>
      <c r="G44" s="94">
        <f>G22/15499*100</f>
        <v>0.39357377895348089</v>
      </c>
      <c r="H44" s="48">
        <f>H22/20986.5*100</f>
        <v>1.9488718938365142</v>
      </c>
      <c r="I44" s="48">
        <f>I22/15408*100</f>
        <v>2.083333333333333</v>
      </c>
      <c r="J44" s="29"/>
    </row>
    <row r="45" spans="1:18" s="33" customFormat="1" ht="20.100000000000001" customHeight="1">
      <c r="A45" s="32"/>
      <c r="B45" s="46" t="s">
        <v>101</v>
      </c>
      <c r="C45" s="51">
        <f>C23/95591*100</f>
        <v>-1.063907690054503</v>
      </c>
      <c r="D45" s="51">
        <f>D23/18378.5*100</f>
        <v>-2.2471910112359552</v>
      </c>
      <c r="E45" s="48">
        <f>E23/23356.5*100</f>
        <v>-3.168282919101749</v>
      </c>
      <c r="F45" s="50">
        <f>F23/16079.5*100</f>
        <v>-1.1132186946111509</v>
      </c>
      <c r="G45" s="94">
        <f>G23/15679.5*100</f>
        <v>0.31250996524123853</v>
      </c>
      <c r="H45" s="48">
        <f>H23/22097*100</f>
        <v>1.2037833190025795</v>
      </c>
      <c r="I45" s="48">
        <f>I23/16059.5*100</f>
        <v>1.4259472586319624</v>
      </c>
      <c r="J45" s="29"/>
    </row>
    <row r="46" spans="1:18" s="33" customFormat="1" ht="20.100000000000001" customHeight="1">
      <c r="A46" s="32"/>
      <c r="B46" s="52" t="s">
        <v>104</v>
      </c>
      <c r="C46" s="57">
        <f>C24/94592.5*100</f>
        <v>-0.6015276052541163</v>
      </c>
      <c r="D46" s="57">
        <f>D24/17379*100</f>
        <v>-1.8010242246389321</v>
      </c>
      <c r="E46" s="54">
        <f>E24/22642*100</f>
        <v>-1.9918735094072961</v>
      </c>
      <c r="F46" s="56">
        <f>F24/15523.5*100</f>
        <v>-0.99204431990208386</v>
      </c>
      <c r="G46" s="92">
        <f>G24/15797.5*100</f>
        <v>0.15192277259059978</v>
      </c>
      <c r="H46" s="54">
        <f>H24/23250.5*100</f>
        <v>1.3978194017332961</v>
      </c>
      <c r="I46" s="54">
        <f>I24/16806.5*100</f>
        <v>1.7314729420164816</v>
      </c>
      <c r="J46" s="29"/>
      <c r="N46" s="29"/>
      <c r="O46" s="29"/>
      <c r="P46" s="29"/>
      <c r="Q46" s="29"/>
      <c r="R46" s="29"/>
    </row>
    <row r="47" spans="1:18" s="33" customFormat="1" ht="15" customHeight="1">
      <c r="A47" s="32"/>
      <c r="B47" s="65" t="s">
        <v>131</v>
      </c>
      <c r="C47" s="66"/>
      <c r="D47" s="66"/>
      <c r="E47" s="66"/>
      <c r="F47" s="66"/>
      <c r="G47" s="66"/>
      <c r="H47" s="66"/>
      <c r="I47" s="66"/>
      <c r="J47" s="29"/>
      <c r="N47" s="29"/>
      <c r="O47" s="29"/>
      <c r="P47" s="29"/>
      <c r="Q47" s="29"/>
      <c r="R47" s="29"/>
    </row>
    <row r="48" spans="1:18" s="33" customFormat="1" ht="14.25">
      <c r="B48" s="65" t="s">
        <v>244</v>
      </c>
      <c r="N48" s="29"/>
      <c r="O48" s="29"/>
      <c r="P48" s="29"/>
      <c r="Q48" s="29"/>
      <c r="R48" s="29"/>
    </row>
  </sheetData>
  <mergeCells count="16">
    <mergeCell ref="B4:B6"/>
    <mergeCell ref="C4:C6"/>
    <mergeCell ref="D4:I4"/>
    <mergeCell ref="D5:D6"/>
    <mergeCell ref="E5:E6"/>
    <mergeCell ref="F5:F6"/>
    <mergeCell ref="G5:G6"/>
    <mergeCell ref="H5:H6"/>
    <mergeCell ref="B26:B28"/>
    <mergeCell ref="C26:C28"/>
    <mergeCell ref="D26:I26"/>
    <mergeCell ref="D27:D28"/>
    <mergeCell ref="E27:E28"/>
    <mergeCell ref="F27:F28"/>
    <mergeCell ref="G27:G28"/>
    <mergeCell ref="H27:H28"/>
  </mergeCells>
  <phoneticPr fontId="2" type="noConversion"/>
  <hyperlinks>
    <hyperlink ref="B1" location="'#목차'!A1" display="#목차"/>
  </hyperlinks>
  <pageMargins left="0.25" right="0.25" top="0.75" bottom="0.75" header="0.3" footer="0.3"/>
  <pageSetup paperSize="9" scale="5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Q27"/>
  <sheetViews>
    <sheetView showZeros="0" zoomScaleNormal="100" zoomScaleSheetLayoutView="100" workbookViewId="0">
      <selection activeCell="M15" sqref="M15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5" width="11.625" style="190" customWidth="1"/>
    <col min="6" max="6" width="9.625" style="190" customWidth="1"/>
    <col min="7" max="7" width="7.625" style="190" customWidth="1"/>
    <col min="8" max="8" width="9.625" style="190" customWidth="1"/>
    <col min="9" max="9" width="7.625" style="190" customWidth="1"/>
    <col min="10" max="16384" width="9" style="190"/>
  </cols>
  <sheetData>
    <row r="1" spans="1:10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</row>
    <row r="2" spans="1:10" ht="20.100000000000001" customHeight="1">
      <c r="A2" s="189"/>
      <c r="B2" s="1" t="s">
        <v>245</v>
      </c>
      <c r="D2" s="1"/>
      <c r="E2" s="189"/>
      <c r="F2" s="189"/>
      <c r="G2" s="189"/>
      <c r="H2" s="189"/>
      <c r="I2" s="189"/>
    </row>
    <row r="3" spans="1:10" s="33" customFormat="1" ht="20.100000000000001" customHeight="1">
      <c r="A3" s="32"/>
      <c r="B3" s="32"/>
      <c r="C3" s="1090"/>
      <c r="D3" s="1090"/>
      <c r="E3" s="32"/>
      <c r="F3" s="32"/>
      <c r="G3" s="32"/>
      <c r="H3" s="32"/>
      <c r="I3" s="31" t="s">
        <v>90</v>
      </c>
    </row>
    <row r="4" spans="1:10" s="33" customFormat="1" ht="20.100000000000001" customHeight="1">
      <c r="A4" s="32"/>
      <c r="B4" s="1083"/>
      <c r="C4" s="1083"/>
      <c r="D4" s="1091"/>
      <c r="E4" s="1077" t="s">
        <v>92</v>
      </c>
      <c r="F4" s="160"/>
      <c r="G4" s="160"/>
      <c r="H4" s="160"/>
      <c r="I4" s="160"/>
      <c r="J4" s="190"/>
    </row>
    <row r="5" spans="1:10" s="33" customFormat="1" ht="20.100000000000001" customHeight="1">
      <c r="A5" s="32"/>
      <c r="B5" s="1086"/>
      <c r="C5" s="1086"/>
      <c r="D5" s="1092"/>
      <c r="E5" s="1079"/>
      <c r="F5" s="1075" t="s">
        <v>246</v>
      </c>
      <c r="G5" s="1071"/>
      <c r="H5" s="1111" t="s">
        <v>247</v>
      </c>
      <c r="I5" s="1071"/>
      <c r="J5" s="190"/>
    </row>
    <row r="6" spans="1:10" s="33" customFormat="1" ht="20.100000000000001" customHeight="1">
      <c r="A6" s="32"/>
      <c r="B6" s="1093"/>
      <c r="C6" s="1093"/>
      <c r="D6" s="1094"/>
      <c r="E6" s="1150"/>
      <c r="F6" s="35"/>
      <c r="G6" s="36" t="s">
        <v>97</v>
      </c>
      <c r="H6" s="37"/>
      <c r="I6" s="36" t="s">
        <v>97</v>
      </c>
      <c r="J6" s="190"/>
    </row>
    <row r="7" spans="1:10" s="33" customFormat="1" ht="20.100000000000001" customHeight="1">
      <c r="A7" s="32"/>
      <c r="B7" s="1095" t="s">
        <v>110</v>
      </c>
      <c r="C7" s="1095"/>
      <c r="D7" s="1096"/>
      <c r="E7" s="41">
        <v>13118</v>
      </c>
      <c r="F7" s="41">
        <v>9669</v>
      </c>
      <c r="G7" s="42">
        <f>ROUND(F7/$E7*100,2)</f>
        <v>73.709999999999994</v>
      </c>
      <c r="H7" s="43">
        <v>3449</v>
      </c>
      <c r="I7" s="42">
        <f>ROUND(H7/$E7*100,2)</f>
        <v>26.29</v>
      </c>
      <c r="J7" s="190"/>
    </row>
    <row r="8" spans="1:10" s="33" customFormat="1" ht="20.100000000000001" customHeight="1">
      <c r="A8" s="32"/>
      <c r="B8" s="1097" t="s">
        <v>111</v>
      </c>
      <c r="C8" s="1100" t="s">
        <v>112</v>
      </c>
      <c r="D8" s="1101"/>
      <c r="E8" s="73">
        <v>6747</v>
      </c>
      <c r="F8" s="73">
        <v>5085</v>
      </c>
      <c r="G8" s="74">
        <f t="shared" ref="G8:G24" si="0">ROUND(F8/$E8*100,2)</f>
        <v>75.37</v>
      </c>
      <c r="H8" s="75">
        <v>1662</v>
      </c>
      <c r="I8" s="74">
        <f t="shared" ref="I8:I24" si="1">ROUND(H8/$E8*100,2)</f>
        <v>24.63</v>
      </c>
      <c r="J8" s="190"/>
    </row>
    <row r="9" spans="1:10" s="33" customFormat="1" ht="20.100000000000001" customHeight="1">
      <c r="A9" s="32"/>
      <c r="B9" s="1131"/>
      <c r="C9" s="1146" t="s">
        <v>113</v>
      </c>
      <c r="D9" s="1140"/>
      <c r="E9" s="78">
        <v>6371</v>
      </c>
      <c r="F9" s="78">
        <v>4584</v>
      </c>
      <c r="G9" s="79">
        <f t="shared" si="0"/>
        <v>71.95</v>
      </c>
      <c r="H9" s="80">
        <v>1787</v>
      </c>
      <c r="I9" s="79">
        <f t="shared" si="1"/>
        <v>28.05</v>
      </c>
      <c r="J9" s="190"/>
    </row>
    <row r="10" spans="1:10" s="33" customFormat="1" ht="20.100000000000001" customHeight="1">
      <c r="A10" s="32"/>
      <c r="B10" s="1097" t="s">
        <v>114</v>
      </c>
      <c r="C10" s="1100" t="s">
        <v>115</v>
      </c>
      <c r="D10" s="1101"/>
      <c r="E10" s="156">
        <v>2318</v>
      </c>
      <c r="F10" s="156">
        <v>1674</v>
      </c>
      <c r="G10" s="157">
        <f t="shared" si="0"/>
        <v>72.22</v>
      </c>
      <c r="H10" s="158">
        <v>644</v>
      </c>
      <c r="I10" s="157">
        <f t="shared" si="1"/>
        <v>27.78</v>
      </c>
      <c r="J10" s="190"/>
    </row>
    <row r="11" spans="1:10" s="33" customFormat="1" ht="20.100000000000001" customHeight="1">
      <c r="A11" s="32"/>
      <c r="B11" s="1098"/>
      <c r="C11" s="1102" t="s">
        <v>116</v>
      </c>
      <c r="D11" s="1103"/>
      <c r="E11" s="47">
        <v>2277</v>
      </c>
      <c r="F11" s="47">
        <v>1554</v>
      </c>
      <c r="G11" s="48">
        <f t="shared" si="0"/>
        <v>68.25</v>
      </c>
      <c r="H11" s="49">
        <v>723</v>
      </c>
      <c r="I11" s="48">
        <f t="shared" si="1"/>
        <v>31.75</v>
      </c>
      <c r="J11" s="190"/>
    </row>
    <row r="12" spans="1:10" s="33" customFormat="1" ht="20.100000000000001" customHeight="1">
      <c r="A12" s="32"/>
      <c r="B12" s="1098"/>
      <c r="C12" s="1102" t="s">
        <v>117</v>
      </c>
      <c r="D12" s="1103"/>
      <c r="E12" s="47">
        <v>2215</v>
      </c>
      <c r="F12" s="47">
        <v>1627</v>
      </c>
      <c r="G12" s="48">
        <f t="shared" si="0"/>
        <v>73.45</v>
      </c>
      <c r="H12" s="49">
        <v>588</v>
      </c>
      <c r="I12" s="48">
        <f t="shared" si="1"/>
        <v>26.55</v>
      </c>
      <c r="J12" s="190"/>
    </row>
    <row r="13" spans="1:10" s="33" customFormat="1" ht="20.100000000000001" customHeight="1">
      <c r="A13" s="32"/>
      <c r="B13" s="1098"/>
      <c r="C13" s="1102" t="s">
        <v>118</v>
      </c>
      <c r="D13" s="1103"/>
      <c r="E13" s="47">
        <v>2075</v>
      </c>
      <c r="F13" s="47">
        <v>1639</v>
      </c>
      <c r="G13" s="48">
        <f t="shared" si="0"/>
        <v>78.989999999999995</v>
      </c>
      <c r="H13" s="49">
        <v>436</v>
      </c>
      <c r="I13" s="48">
        <f t="shared" si="1"/>
        <v>21.01</v>
      </c>
      <c r="J13" s="190"/>
    </row>
    <row r="14" spans="1:10" s="33" customFormat="1" ht="20.100000000000001" customHeight="1">
      <c r="A14" s="32"/>
      <c r="B14" s="1098"/>
      <c r="C14" s="1102" t="s">
        <v>119</v>
      </c>
      <c r="D14" s="1103"/>
      <c r="E14" s="47">
        <v>1855</v>
      </c>
      <c r="F14" s="47">
        <v>1413</v>
      </c>
      <c r="G14" s="48">
        <f t="shared" si="0"/>
        <v>76.17</v>
      </c>
      <c r="H14" s="49">
        <v>442</v>
      </c>
      <c r="I14" s="48">
        <f t="shared" si="1"/>
        <v>23.83</v>
      </c>
      <c r="J14" s="190"/>
    </row>
    <row r="15" spans="1:10" s="33" customFormat="1" ht="20.100000000000001" customHeight="1">
      <c r="A15" s="32"/>
      <c r="B15" s="1098"/>
      <c r="C15" s="1102" t="s">
        <v>120</v>
      </c>
      <c r="D15" s="1103"/>
      <c r="E15" s="47">
        <v>704</v>
      </c>
      <c r="F15" s="47">
        <v>544</v>
      </c>
      <c r="G15" s="48">
        <f t="shared" si="0"/>
        <v>77.27</v>
      </c>
      <c r="H15" s="49">
        <v>160</v>
      </c>
      <c r="I15" s="48">
        <f t="shared" si="1"/>
        <v>22.73</v>
      </c>
      <c r="J15" s="190"/>
    </row>
    <row r="16" spans="1:10" s="33" customFormat="1" ht="20.100000000000001" customHeight="1">
      <c r="A16" s="32"/>
      <c r="B16" s="1099"/>
      <c r="C16" s="1104" t="s">
        <v>121</v>
      </c>
      <c r="D16" s="1105"/>
      <c r="E16" s="85">
        <v>1674</v>
      </c>
      <c r="F16" s="85">
        <v>1218</v>
      </c>
      <c r="G16" s="86">
        <f t="shared" si="0"/>
        <v>72.760000000000005</v>
      </c>
      <c r="H16" s="87">
        <v>456</v>
      </c>
      <c r="I16" s="86">
        <f t="shared" si="1"/>
        <v>27.24</v>
      </c>
    </row>
    <row r="17" spans="1:17" s="33" customFormat="1" ht="9.9499999999999993" customHeight="1">
      <c r="A17" s="32"/>
      <c r="B17" s="32"/>
      <c r="C17" s="90"/>
      <c r="D17" s="90"/>
      <c r="E17" s="91"/>
      <c r="F17" s="91"/>
      <c r="G17" s="92"/>
      <c r="H17" s="91"/>
      <c r="I17" s="92"/>
    </row>
    <row r="18" spans="1:17" s="33" customFormat="1" ht="20.100000000000001" customHeight="1">
      <c r="A18" s="32"/>
      <c r="B18" s="1095" t="s">
        <v>122</v>
      </c>
      <c r="C18" s="1095"/>
      <c r="D18" s="1096"/>
      <c r="E18" s="41">
        <v>1674</v>
      </c>
      <c r="F18" s="41">
        <v>1218</v>
      </c>
      <c r="G18" s="96">
        <f t="shared" si="0"/>
        <v>72.760000000000005</v>
      </c>
      <c r="H18" s="97">
        <v>456</v>
      </c>
      <c r="I18" s="95">
        <f t="shared" si="1"/>
        <v>27.24</v>
      </c>
      <c r="J18" s="190"/>
      <c r="K18" s="190"/>
      <c r="L18" s="190"/>
      <c r="M18" s="190"/>
      <c r="N18" s="190"/>
      <c r="O18" s="190"/>
      <c r="P18" s="190"/>
      <c r="Q18" s="190"/>
    </row>
    <row r="19" spans="1:17" s="33" customFormat="1" ht="20.100000000000001" customHeight="1">
      <c r="A19" s="32"/>
      <c r="B19" s="1097" t="s">
        <v>111</v>
      </c>
      <c r="C19" s="1106" t="s">
        <v>112</v>
      </c>
      <c r="D19" s="1101"/>
      <c r="E19" s="73">
        <v>695</v>
      </c>
      <c r="F19" s="73">
        <v>539</v>
      </c>
      <c r="G19" s="100">
        <f t="shared" si="0"/>
        <v>77.55</v>
      </c>
      <c r="H19" s="101">
        <v>156</v>
      </c>
      <c r="I19" s="99">
        <f t="shared" si="1"/>
        <v>22.45</v>
      </c>
      <c r="J19" s="190"/>
      <c r="K19" s="190"/>
      <c r="L19" s="190"/>
      <c r="M19" s="190"/>
      <c r="N19" s="190"/>
      <c r="O19" s="190"/>
      <c r="P19" s="190"/>
      <c r="Q19" s="190"/>
    </row>
    <row r="20" spans="1:17" s="33" customFormat="1" ht="20.100000000000001" customHeight="1">
      <c r="A20" s="32"/>
      <c r="B20" s="1131"/>
      <c r="C20" s="1139" t="s">
        <v>113</v>
      </c>
      <c r="D20" s="1140"/>
      <c r="E20" s="78">
        <v>979</v>
      </c>
      <c r="F20" s="78">
        <v>679</v>
      </c>
      <c r="G20" s="104">
        <f t="shared" si="0"/>
        <v>69.36</v>
      </c>
      <c r="H20" s="105">
        <v>300</v>
      </c>
      <c r="I20" s="103">
        <f t="shared" si="1"/>
        <v>30.64</v>
      </c>
      <c r="J20" s="190"/>
      <c r="K20" s="190"/>
      <c r="L20" s="190"/>
      <c r="M20" s="190"/>
      <c r="N20" s="190"/>
      <c r="O20" s="190"/>
      <c r="P20" s="190"/>
      <c r="Q20" s="190"/>
    </row>
    <row r="21" spans="1:17" s="33" customFormat="1" ht="20.100000000000001" customHeight="1">
      <c r="A21" s="32"/>
      <c r="B21" s="1097" t="s">
        <v>114</v>
      </c>
      <c r="C21" s="1106" t="s">
        <v>172</v>
      </c>
      <c r="D21" s="1101"/>
      <c r="E21" s="73">
        <v>531</v>
      </c>
      <c r="F21" s="73">
        <v>413</v>
      </c>
      <c r="G21" s="100">
        <f t="shared" si="0"/>
        <v>77.78</v>
      </c>
      <c r="H21" s="101">
        <v>118</v>
      </c>
      <c r="I21" s="99">
        <f t="shared" si="1"/>
        <v>22.22</v>
      </c>
      <c r="J21" s="190"/>
      <c r="K21" s="190"/>
      <c r="L21" s="190"/>
      <c r="M21" s="190"/>
      <c r="N21" s="190"/>
      <c r="O21" s="190"/>
      <c r="P21" s="190"/>
      <c r="Q21" s="190"/>
    </row>
    <row r="22" spans="1:17" s="33" customFormat="1" ht="20.100000000000001" customHeight="1">
      <c r="A22" s="32"/>
      <c r="B22" s="1098"/>
      <c r="C22" s="1107" t="s">
        <v>248</v>
      </c>
      <c r="D22" s="1103"/>
      <c r="E22" s="47">
        <v>414</v>
      </c>
      <c r="F22" s="47">
        <v>306</v>
      </c>
      <c r="G22" s="108">
        <f t="shared" si="0"/>
        <v>73.91</v>
      </c>
      <c r="H22" s="109">
        <v>108</v>
      </c>
      <c r="I22" s="94">
        <f t="shared" si="1"/>
        <v>26.09</v>
      </c>
      <c r="J22" s="190"/>
      <c r="K22" s="190"/>
      <c r="L22" s="190"/>
      <c r="M22" s="190"/>
      <c r="N22" s="190"/>
      <c r="O22" s="190"/>
      <c r="P22" s="190"/>
      <c r="Q22" s="190"/>
    </row>
    <row r="23" spans="1:17" s="33" customFormat="1" ht="20.100000000000001" customHeight="1">
      <c r="A23" s="32"/>
      <c r="B23" s="1098"/>
      <c r="C23" s="1107" t="s">
        <v>129</v>
      </c>
      <c r="D23" s="1103"/>
      <c r="E23" s="47">
        <v>349</v>
      </c>
      <c r="F23" s="47">
        <v>246</v>
      </c>
      <c r="G23" s="108">
        <f t="shared" si="0"/>
        <v>70.489999999999995</v>
      </c>
      <c r="H23" s="109">
        <v>103</v>
      </c>
      <c r="I23" s="94">
        <f t="shared" si="1"/>
        <v>29.51</v>
      </c>
      <c r="J23" s="190"/>
      <c r="K23" s="190"/>
      <c r="L23" s="190"/>
      <c r="M23" s="190"/>
      <c r="N23" s="190"/>
      <c r="O23" s="190"/>
      <c r="P23" s="190"/>
      <c r="Q23" s="190"/>
    </row>
    <row r="24" spans="1:17" s="33" customFormat="1" ht="20.100000000000001" customHeight="1">
      <c r="A24" s="32"/>
      <c r="B24" s="1099"/>
      <c r="C24" s="1108" t="s">
        <v>174</v>
      </c>
      <c r="D24" s="1109"/>
      <c r="E24" s="53">
        <v>380</v>
      </c>
      <c r="F24" s="53">
        <v>253</v>
      </c>
      <c r="G24" s="111">
        <f t="shared" si="0"/>
        <v>66.58</v>
      </c>
      <c r="H24" s="112">
        <v>127</v>
      </c>
      <c r="I24" s="92">
        <f t="shared" si="1"/>
        <v>33.42</v>
      </c>
      <c r="J24" s="190"/>
      <c r="K24" s="190"/>
      <c r="L24" s="190"/>
      <c r="M24" s="190"/>
      <c r="N24" s="190"/>
      <c r="O24" s="190"/>
      <c r="P24" s="190"/>
      <c r="Q24" s="190"/>
    </row>
    <row r="25" spans="1:17" s="33" customFormat="1" ht="15" customHeight="1">
      <c r="A25" s="32"/>
      <c r="B25" s="65" t="s">
        <v>131</v>
      </c>
      <c r="D25" s="65"/>
      <c r="E25" s="66"/>
      <c r="F25" s="66"/>
      <c r="G25" s="66"/>
      <c r="H25" s="66"/>
      <c r="I25" s="66"/>
      <c r="J25" s="190"/>
      <c r="K25" s="190"/>
      <c r="L25" s="190"/>
      <c r="M25" s="190"/>
      <c r="N25" s="190"/>
      <c r="O25" s="190"/>
      <c r="P25" s="190"/>
      <c r="Q25" s="190"/>
    </row>
    <row r="26" spans="1:17" s="33" customFormat="1" ht="15" customHeight="1">
      <c r="A26" s="32"/>
      <c r="B26" s="65" t="s">
        <v>249</v>
      </c>
      <c r="C26" s="65"/>
      <c r="D26" s="65"/>
      <c r="E26" s="67"/>
      <c r="F26" s="67"/>
      <c r="G26" s="67"/>
      <c r="H26" s="67"/>
      <c r="I26" s="67"/>
      <c r="J26" s="190"/>
      <c r="K26" s="190"/>
      <c r="L26" s="190"/>
      <c r="M26" s="190"/>
      <c r="N26" s="190"/>
      <c r="O26" s="190"/>
      <c r="P26" s="190"/>
      <c r="Q26" s="190"/>
    </row>
    <row r="27" spans="1:17" s="33" customFormat="1" ht="14.25">
      <c r="B27" s="65"/>
      <c r="J27" s="190"/>
      <c r="K27" s="190"/>
      <c r="L27" s="190"/>
      <c r="M27" s="190"/>
      <c r="N27" s="190"/>
      <c r="O27" s="190"/>
      <c r="P27" s="190"/>
      <c r="Q27" s="190"/>
    </row>
  </sheetData>
  <mergeCells count="26">
    <mergeCell ref="C3:D3"/>
    <mergeCell ref="B4:D6"/>
    <mergeCell ref="F5:G5"/>
    <mergeCell ref="H5:I5"/>
    <mergeCell ref="E4:E6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C16:D16"/>
    <mergeCell ref="B18:D18"/>
    <mergeCell ref="B19:B20"/>
    <mergeCell ref="C19:D19"/>
    <mergeCell ref="C20:D20"/>
    <mergeCell ref="B21:B24"/>
    <mergeCell ref="C21:D21"/>
    <mergeCell ref="C22:D22"/>
    <mergeCell ref="C23:D23"/>
    <mergeCell ref="C24:D24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86" orientation="landscape" horizontalDpi="4294967295" r:id="rId1"/>
  <colBreaks count="1" manualBreakCount="1">
    <brk id="9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T27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5" width="11.625" style="190" customWidth="1"/>
    <col min="6" max="6" width="9.625" style="190" customWidth="1"/>
    <col min="7" max="7" width="7.625" style="190" customWidth="1"/>
    <col min="8" max="8" width="9.625" style="190" customWidth="1"/>
    <col min="9" max="9" width="7.625" style="190" customWidth="1"/>
    <col min="10" max="10" width="9.625" style="190" customWidth="1"/>
    <col min="11" max="11" width="7.625" style="190" customWidth="1"/>
    <col min="12" max="16384" width="9" style="190"/>
  </cols>
  <sheetData>
    <row r="1" spans="1:12" ht="14.1" customHeight="1">
      <c r="A1" s="189"/>
      <c r="B1" s="28" t="s">
        <v>88</v>
      </c>
      <c r="D1" s="189"/>
      <c r="E1" s="189"/>
      <c r="F1" s="189"/>
      <c r="G1" s="189"/>
      <c r="H1" s="189"/>
      <c r="I1" s="189"/>
      <c r="J1" s="189"/>
      <c r="K1" s="189"/>
    </row>
    <row r="2" spans="1:12" ht="20.100000000000001" customHeight="1">
      <c r="A2" s="189"/>
      <c r="B2" s="1" t="s">
        <v>250</v>
      </c>
      <c r="D2" s="1"/>
      <c r="E2" s="189"/>
      <c r="F2" s="189"/>
      <c r="G2" s="189"/>
      <c r="H2" s="189"/>
      <c r="I2" s="189"/>
      <c r="J2" s="189"/>
      <c r="K2" s="189"/>
    </row>
    <row r="3" spans="1:12" s="33" customFormat="1" ht="20.100000000000001" customHeight="1">
      <c r="A3" s="32"/>
      <c r="B3" s="32"/>
      <c r="C3" s="1090"/>
      <c r="D3" s="1090"/>
      <c r="E3" s="32"/>
      <c r="F3" s="32"/>
      <c r="G3" s="32"/>
      <c r="H3" s="32"/>
      <c r="I3" s="32"/>
      <c r="J3" s="32"/>
      <c r="K3" s="31" t="s">
        <v>251</v>
      </c>
    </row>
    <row r="4" spans="1:12" s="33" customFormat="1" ht="20.100000000000001" customHeight="1">
      <c r="A4" s="32"/>
      <c r="B4" s="1083"/>
      <c r="C4" s="1083"/>
      <c r="D4" s="1091"/>
      <c r="E4" s="1077" t="s">
        <v>252</v>
      </c>
      <c r="F4" s="160"/>
      <c r="G4" s="160"/>
      <c r="H4" s="160"/>
      <c r="I4" s="160"/>
      <c r="J4" s="160"/>
      <c r="K4" s="160"/>
      <c r="L4" s="190"/>
    </row>
    <row r="5" spans="1:12" s="33" customFormat="1" ht="34.5" customHeight="1">
      <c r="A5" s="32"/>
      <c r="B5" s="1086"/>
      <c r="C5" s="1086"/>
      <c r="D5" s="1092"/>
      <c r="E5" s="1079"/>
      <c r="F5" s="1075" t="s">
        <v>253</v>
      </c>
      <c r="G5" s="1071"/>
      <c r="H5" s="1111" t="s">
        <v>254</v>
      </c>
      <c r="I5" s="1112"/>
      <c r="J5" s="1111" t="s">
        <v>255</v>
      </c>
      <c r="K5" s="1071"/>
      <c r="L5" s="189"/>
    </row>
    <row r="6" spans="1:12" s="33" customFormat="1" ht="20.100000000000001" customHeight="1">
      <c r="A6" s="32"/>
      <c r="B6" s="1093"/>
      <c r="C6" s="1093"/>
      <c r="D6" s="1094"/>
      <c r="E6" s="1150"/>
      <c r="F6" s="35"/>
      <c r="G6" s="36" t="s">
        <v>256</v>
      </c>
      <c r="H6" s="37"/>
      <c r="I6" s="38" t="s">
        <v>256</v>
      </c>
      <c r="J6" s="37"/>
      <c r="K6" s="36" t="s">
        <v>256</v>
      </c>
      <c r="L6" s="190"/>
    </row>
    <row r="7" spans="1:12" s="33" customFormat="1" ht="20.100000000000001" customHeight="1">
      <c r="A7" s="32"/>
      <c r="B7" s="1115" t="s">
        <v>257</v>
      </c>
      <c r="C7" s="1115"/>
      <c r="D7" s="1116"/>
      <c r="E7" s="41">
        <v>13687</v>
      </c>
      <c r="F7" s="41">
        <v>9316</v>
      </c>
      <c r="G7" s="42">
        <f>ROUND(F7/$E7*100,2)</f>
        <v>68.06</v>
      </c>
      <c r="H7" s="43">
        <v>782</v>
      </c>
      <c r="I7" s="44">
        <f>ROUND(H7/$E7*100,2)</f>
        <v>5.71</v>
      </c>
      <c r="J7" s="43">
        <v>3589</v>
      </c>
      <c r="K7" s="42">
        <f>ROUND(J7/$E7*100,2)</f>
        <v>26.22</v>
      </c>
      <c r="L7" s="190"/>
    </row>
    <row r="8" spans="1:12" s="33" customFormat="1" ht="20.100000000000001" customHeight="1">
      <c r="A8" s="32"/>
      <c r="B8" s="1097" t="s">
        <v>258</v>
      </c>
      <c r="C8" s="1106" t="s">
        <v>259</v>
      </c>
      <c r="D8" s="1101"/>
      <c r="E8" s="73">
        <v>6919</v>
      </c>
      <c r="F8" s="73">
        <v>4764</v>
      </c>
      <c r="G8" s="74">
        <f t="shared" ref="G8:G24" si="0">ROUND(F8/$E8*100,2)</f>
        <v>68.849999999999994</v>
      </c>
      <c r="H8" s="75">
        <v>486</v>
      </c>
      <c r="I8" s="76">
        <f t="shared" ref="I8:I24" si="1">ROUND(H8/$E8*100,2)</f>
        <v>7.02</v>
      </c>
      <c r="J8" s="75">
        <v>1669</v>
      </c>
      <c r="K8" s="74">
        <f t="shared" ref="K8:K24" si="2">ROUND(J8/$E8*100,2)</f>
        <v>24.12</v>
      </c>
      <c r="L8" s="190"/>
    </row>
    <row r="9" spans="1:12" s="33" customFormat="1" ht="20.100000000000001" customHeight="1">
      <c r="A9" s="32"/>
      <c r="B9" s="1131"/>
      <c r="C9" s="1139" t="s">
        <v>261</v>
      </c>
      <c r="D9" s="1140"/>
      <c r="E9" s="78">
        <v>6768</v>
      </c>
      <c r="F9" s="78">
        <v>4552</v>
      </c>
      <c r="G9" s="79">
        <f t="shared" si="0"/>
        <v>67.260000000000005</v>
      </c>
      <c r="H9" s="80">
        <v>296</v>
      </c>
      <c r="I9" s="81">
        <f t="shared" si="1"/>
        <v>4.37</v>
      </c>
      <c r="J9" s="80">
        <v>1920</v>
      </c>
      <c r="K9" s="79">
        <f t="shared" si="2"/>
        <v>28.37</v>
      </c>
      <c r="L9" s="190"/>
    </row>
    <row r="10" spans="1:12" s="33" customFormat="1" ht="20.100000000000001" customHeight="1">
      <c r="A10" s="32"/>
      <c r="B10" s="1097" t="s">
        <v>262</v>
      </c>
      <c r="C10" s="1106" t="s">
        <v>263</v>
      </c>
      <c r="D10" s="1101"/>
      <c r="E10" s="156">
        <v>2631</v>
      </c>
      <c r="F10" s="156">
        <v>1848</v>
      </c>
      <c r="G10" s="157">
        <f t="shared" si="0"/>
        <v>70.239999999999995</v>
      </c>
      <c r="H10" s="158">
        <v>110</v>
      </c>
      <c r="I10" s="159">
        <f t="shared" si="1"/>
        <v>4.18</v>
      </c>
      <c r="J10" s="158">
        <v>673</v>
      </c>
      <c r="K10" s="157">
        <f t="shared" si="2"/>
        <v>25.58</v>
      </c>
      <c r="L10" s="190"/>
    </row>
    <row r="11" spans="1:12" s="33" customFormat="1" ht="20.100000000000001" customHeight="1">
      <c r="A11" s="32"/>
      <c r="B11" s="1098"/>
      <c r="C11" s="1107" t="s">
        <v>264</v>
      </c>
      <c r="D11" s="1103"/>
      <c r="E11" s="47">
        <v>2478</v>
      </c>
      <c r="F11" s="47">
        <v>1277</v>
      </c>
      <c r="G11" s="48">
        <f t="shared" si="0"/>
        <v>51.53</v>
      </c>
      <c r="H11" s="49">
        <v>102</v>
      </c>
      <c r="I11" s="50">
        <f t="shared" si="1"/>
        <v>4.12</v>
      </c>
      <c r="J11" s="49">
        <v>1099</v>
      </c>
      <c r="K11" s="48">
        <f t="shared" si="2"/>
        <v>44.35</v>
      </c>
      <c r="L11" s="190"/>
    </row>
    <row r="12" spans="1:12" s="33" customFormat="1" ht="20.100000000000001" customHeight="1">
      <c r="A12" s="32"/>
      <c r="B12" s="1098"/>
      <c r="C12" s="1107" t="s">
        <v>265</v>
      </c>
      <c r="D12" s="1103"/>
      <c r="E12" s="47">
        <v>2465</v>
      </c>
      <c r="F12" s="47">
        <v>1661</v>
      </c>
      <c r="G12" s="48">
        <f t="shared" si="0"/>
        <v>67.38</v>
      </c>
      <c r="H12" s="49">
        <v>120</v>
      </c>
      <c r="I12" s="50">
        <f t="shared" si="1"/>
        <v>4.87</v>
      </c>
      <c r="J12" s="49">
        <v>684</v>
      </c>
      <c r="K12" s="48">
        <f t="shared" si="2"/>
        <v>27.75</v>
      </c>
      <c r="L12" s="190"/>
    </row>
    <row r="13" spans="1:12" s="33" customFormat="1" ht="20.100000000000001" customHeight="1">
      <c r="A13" s="32"/>
      <c r="B13" s="1098"/>
      <c r="C13" s="1107" t="s">
        <v>266</v>
      </c>
      <c r="D13" s="1103"/>
      <c r="E13" s="47">
        <v>2229</v>
      </c>
      <c r="F13" s="47">
        <v>1675</v>
      </c>
      <c r="G13" s="48">
        <f t="shared" si="0"/>
        <v>75.150000000000006</v>
      </c>
      <c r="H13" s="49">
        <v>157</v>
      </c>
      <c r="I13" s="50">
        <f t="shared" si="1"/>
        <v>7.04</v>
      </c>
      <c r="J13" s="49">
        <v>397</v>
      </c>
      <c r="K13" s="48">
        <f t="shared" si="2"/>
        <v>17.809999999999999</v>
      </c>
      <c r="L13" s="190"/>
    </row>
    <row r="14" spans="1:12" s="33" customFormat="1" ht="20.100000000000001" customHeight="1">
      <c r="A14" s="32"/>
      <c r="B14" s="1098"/>
      <c r="C14" s="1107" t="s">
        <v>267</v>
      </c>
      <c r="D14" s="1103"/>
      <c r="E14" s="47">
        <v>1831</v>
      </c>
      <c r="F14" s="47">
        <v>1351</v>
      </c>
      <c r="G14" s="48">
        <f t="shared" si="0"/>
        <v>73.78</v>
      </c>
      <c r="H14" s="49">
        <v>165</v>
      </c>
      <c r="I14" s="50">
        <f t="shared" si="1"/>
        <v>9.01</v>
      </c>
      <c r="J14" s="49">
        <v>315</v>
      </c>
      <c r="K14" s="48">
        <f t="shared" si="2"/>
        <v>17.2</v>
      </c>
      <c r="L14" s="190"/>
    </row>
    <row r="15" spans="1:12" s="33" customFormat="1" ht="20.100000000000001" customHeight="1">
      <c r="A15" s="32"/>
      <c r="B15" s="1098"/>
      <c r="C15" s="1107" t="s">
        <v>268</v>
      </c>
      <c r="D15" s="1103"/>
      <c r="E15" s="47">
        <v>670</v>
      </c>
      <c r="F15" s="47">
        <v>496</v>
      </c>
      <c r="G15" s="48">
        <f t="shared" si="0"/>
        <v>74.03</v>
      </c>
      <c r="H15" s="49">
        <v>49</v>
      </c>
      <c r="I15" s="50">
        <f t="shared" si="1"/>
        <v>7.31</v>
      </c>
      <c r="J15" s="49">
        <v>125</v>
      </c>
      <c r="K15" s="48">
        <f t="shared" si="2"/>
        <v>18.66</v>
      </c>
      <c r="L15" s="190"/>
    </row>
    <row r="16" spans="1:12" s="33" customFormat="1" ht="20.100000000000001" customHeight="1">
      <c r="A16" s="32"/>
      <c r="B16" s="1099"/>
      <c r="C16" s="1155" t="s">
        <v>269</v>
      </c>
      <c r="D16" s="1105"/>
      <c r="E16" s="85">
        <v>1383</v>
      </c>
      <c r="F16" s="85">
        <v>1008</v>
      </c>
      <c r="G16" s="86">
        <f t="shared" si="0"/>
        <v>72.89</v>
      </c>
      <c r="H16" s="87">
        <v>79</v>
      </c>
      <c r="I16" s="88">
        <f t="shared" si="1"/>
        <v>5.71</v>
      </c>
      <c r="J16" s="87">
        <v>296</v>
      </c>
      <c r="K16" s="86">
        <f t="shared" si="2"/>
        <v>21.4</v>
      </c>
      <c r="L16" s="190"/>
    </row>
    <row r="17" spans="1:20" s="33" customFormat="1" ht="9.9499999999999993" customHeight="1">
      <c r="A17" s="32"/>
      <c r="B17" s="32"/>
      <c r="C17" s="90"/>
      <c r="D17" s="90"/>
      <c r="E17" s="91"/>
      <c r="F17" s="91"/>
      <c r="G17" s="92"/>
      <c r="H17" s="91"/>
      <c r="I17" s="92"/>
      <c r="J17" s="91"/>
      <c r="K17" s="92"/>
      <c r="L17" s="190"/>
    </row>
    <row r="18" spans="1:20" s="33" customFormat="1" ht="20.100000000000001" customHeight="1">
      <c r="A18" s="32"/>
      <c r="B18" s="191"/>
      <c r="C18" s="192" t="s">
        <v>260</v>
      </c>
      <c r="D18" s="193"/>
      <c r="E18" s="41">
        <v>1383</v>
      </c>
      <c r="F18" s="41">
        <v>1008</v>
      </c>
      <c r="G18" s="96">
        <f t="shared" si="0"/>
        <v>72.89</v>
      </c>
      <c r="H18" s="97">
        <v>79</v>
      </c>
      <c r="I18" s="96">
        <f t="shared" si="1"/>
        <v>5.71</v>
      </c>
      <c r="J18" s="97">
        <v>296</v>
      </c>
      <c r="K18" s="95">
        <f t="shared" si="2"/>
        <v>21.4</v>
      </c>
      <c r="L18" s="190"/>
    </row>
    <row r="19" spans="1:20" s="33" customFormat="1" ht="20.100000000000001" customHeight="1">
      <c r="A19" s="32"/>
      <c r="B19" s="1097" t="s">
        <v>258</v>
      </c>
      <c r="C19" s="1106" t="s">
        <v>259</v>
      </c>
      <c r="D19" s="1101"/>
      <c r="E19" s="73">
        <v>548</v>
      </c>
      <c r="F19" s="73">
        <v>423</v>
      </c>
      <c r="G19" s="100">
        <f t="shared" si="0"/>
        <v>77.19</v>
      </c>
      <c r="H19" s="101">
        <v>42</v>
      </c>
      <c r="I19" s="100">
        <f t="shared" si="1"/>
        <v>7.66</v>
      </c>
      <c r="J19" s="101">
        <v>83</v>
      </c>
      <c r="K19" s="99">
        <f t="shared" si="2"/>
        <v>15.15</v>
      </c>
      <c r="L19" s="190"/>
    </row>
    <row r="20" spans="1:20" s="33" customFormat="1" ht="20.100000000000001" customHeight="1">
      <c r="A20" s="32"/>
      <c r="B20" s="1131"/>
      <c r="C20" s="1139" t="s">
        <v>261</v>
      </c>
      <c r="D20" s="1140"/>
      <c r="E20" s="78">
        <v>835</v>
      </c>
      <c r="F20" s="78">
        <v>585</v>
      </c>
      <c r="G20" s="104">
        <f t="shared" si="0"/>
        <v>70.06</v>
      </c>
      <c r="H20" s="105">
        <v>37</v>
      </c>
      <c r="I20" s="104">
        <f t="shared" si="1"/>
        <v>4.43</v>
      </c>
      <c r="J20" s="105">
        <v>213</v>
      </c>
      <c r="K20" s="103">
        <f t="shared" si="2"/>
        <v>25.51</v>
      </c>
      <c r="L20" s="190"/>
    </row>
    <row r="21" spans="1:20" s="33" customFormat="1" ht="20.100000000000001" customHeight="1">
      <c r="A21" s="32"/>
      <c r="B21" s="1097" t="s">
        <v>262</v>
      </c>
      <c r="C21" s="1106" t="s">
        <v>270</v>
      </c>
      <c r="D21" s="1101"/>
      <c r="E21" s="73">
        <v>448</v>
      </c>
      <c r="F21" s="73">
        <v>346</v>
      </c>
      <c r="G21" s="100">
        <f t="shared" si="0"/>
        <v>77.23</v>
      </c>
      <c r="H21" s="101">
        <v>29</v>
      </c>
      <c r="I21" s="100">
        <f t="shared" si="1"/>
        <v>6.47</v>
      </c>
      <c r="J21" s="101">
        <v>73</v>
      </c>
      <c r="K21" s="99">
        <f t="shared" si="2"/>
        <v>16.29</v>
      </c>
      <c r="L21" s="190"/>
    </row>
    <row r="22" spans="1:20" s="33" customFormat="1" ht="20.100000000000001" customHeight="1">
      <c r="A22" s="32"/>
      <c r="B22" s="1098"/>
      <c r="C22" s="1107" t="s">
        <v>271</v>
      </c>
      <c r="D22" s="1103"/>
      <c r="E22" s="47">
        <v>320</v>
      </c>
      <c r="F22" s="47">
        <v>240</v>
      </c>
      <c r="G22" s="108">
        <f t="shared" si="0"/>
        <v>75</v>
      </c>
      <c r="H22" s="109">
        <v>18</v>
      </c>
      <c r="I22" s="108">
        <f t="shared" si="1"/>
        <v>5.63</v>
      </c>
      <c r="J22" s="109">
        <v>62</v>
      </c>
      <c r="K22" s="94">
        <f t="shared" si="2"/>
        <v>19.38</v>
      </c>
      <c r="L22" s="190"/>
    </row>
    <row r="23" spans="1:20" s="33" customFormat="1" ht="20.100000000000001" customHeight="1">
      <c r="A23" s="32"/>
      <c r="B23" s="1098"/>
      <c r="C23" s="1107" t="s">
        <v>272</v>
      </c>
      <c r="D23" s="1103"/>
      <c r="E23" s="47">
        <v>277</v>
      </c>
      <c r="F23" s="47">
        <v>205</v>
      </c>
      <c r="G23" s="108">
        <f t="shared" si="0"/>
        <v>74.010000000000005</v>
      </c>
      <c r="H23" s="109">
        <v>13</v>
      </c>
      <c r="I23" s="108">
        <f t="shared" si="1"/>
        <v>4.6900000000000004</v>
      </c>
      <c r="J23" s="109">
        <v>59</v>
      </c>
      <c r="K23" s="94">
        <f t="shared" si="2"/>
        <v>21.3</v>
      </c>
      <c r="L23" s="190"/>
    </row>
    <row r="24" spans="1:20" s="33" customFormat="1" ht="20.100000000000001" customHeight="1">
      <c r="A24" s="32"/>
      <c r="B24" s="1099"/>
      <c r="C24" s="1108" t="s">
        <v>273</v>
      </c>
      <c r="D24" s="1109"/>
      <c r="E24" s="53">
        <v>338</v>
      </c>
      <c r="F24" s="53">
        <v>217</v>
      </c>
      <c r="G24" s="111">
        <f t="shared" si="0"/>
        <v>64.2</v>
      </c>
      <c r="H24" s="112">
        <v>19</v>
      </c>
      <c r="I24" s="111">
        <f t="shared" si="1"/>
        <v>5.62</v>
      </c>
      <c r="J24" s="112">
        <v>102</v>
      </c>
      <c r="K24" s="92">
        <f t="shared" si="2"/>
        <v>30.18</v>
      </c>
      <c r="L24" s="190"/>
      <c r="M24" s="190"/>
      <c r="N24" s="190"/>
      <c r="O24" s="190"/>
      <c r="P24" s="190"/>
      <c r="Q24" s="190"/>
      <c r="R24" s="190"/>
      <c r="S24" s="190"/>
      <c r="T24" s="190"/>
    </row>
    <row r="25" spans="1:20" s="33" customFormat="1" ht="15" customHeight="1">
      <c r="A25" s="32"/>
      <c r="B25" s="65" t="s">
        <v>274</v>
      </c>
      <c r="C25" s="65"/>
      <c r="D25" s="65"/>
      <c r="E25" s="66"/>
      <c r="F25" s="66"/>
      <c r="G25" s="66"/>
      <c r="H25" s="66"/>
      <c r="I25" s="66"/>
      <c r="J25" s="66"/>
      <c r="K25" s="66"/>
      <c r="L25" s="190"/>
      <c r="M25" s="190"/>
      <c r="N25" s="190"/>
      <c r="O25" s="190"/>
      <c r="P25" s="190"/>
      <c r="Q25" s="190"/>
      <c r="R25" s="190"/>
      <c r="S25" s="190"/>
      <c r="T25" s="190"/>
    </row>
    <row r="26" spans="1:20" s="33" customFormat="1" ht="15" customHeight="1">
      <c r="A26" s="32"/>
      <c r="B26" s="300" t="s">
        <v>447</v>
      </c>
      <c r="C26" s="65"/>
      <c r="D26" s="65"/>
      <c r="E26" s="67"/>
      <c r="F26" s="67"/>
      <c r="G26" s="67"/>
      <c r="H26" s="67"/>
      <c r="I26" s="67"/>
      <c r="J26" s="67"/>
      <c r="K26" s="67"/>
      <c r="M26" s="190"/>
      <c r="N26" s="190"/>
      <c r="O26" s="190"/>
      <c r="P26" s="190"/>
      <c r="Q26" s="190"/>
      <c r="R26" s="190"/>
      <c r="S26" s="190"/>
      <c r="T26" s="190"/>
    </row>
    <row r="27" spans="1:20" s="33" customFormat="1" ht="14.25">
      <c r="B27" s="65"/>
      <c r="M27" s="190"/>
      <c r="N27" s="190"/>
      <c r="O27" s="190"/>
      <c r="P27" s="190"/>
      <c r="Q27" s="190"/>
      <c r="R27" s="190"/>
      <c r="S27" s="190"/>
      <c r="T27" s="190"/>
    </row>
  </sheetData>
  <mergeCells count="26">
    <mergeCell ref="J5:K5"/>
    <mergeCell ref="C3:D3"/>
    <mergeCell ref="B4:D6"/>
    <mergeCell ref="F5:G5"/>
    <mergeCell ref="H5:I5"/>
    <mergeCell ref="E4:E6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C16:D16"/>
    <mergeCell ref="B19:B20"/>
    <mergeCell ref="C19:D19"/>
    <mergeCell ref="C20:D20"/>
    <mergeCell ref="B21:B24"/>
    <mergeCell ref="C21:D21"/>
    <mergeCell ref="C22:D22"/>
    <mergeCell ref="C23:D23"/>
    <mergeCell ref="C24:D24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86" orientation="landscape" horizontalDpi="4294967295" r:id="rId1"/>
  <colBreaks count="1" manualBreakCount="1">
    <brk id="11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T29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3.625" style="29" customWidth="1"/>
    <col min="3" max="3" width="7.625" style="29" customWidth="1"/>
    <col min="4" max="4" width="12.625" style="29" customWidth="1"/>
    <col min="5" max="5" width="13.25" style="29" customWidth="1"/>
    <col min="6" max="6" width="10.625" style="29" customWidth="1"/>
    <col min="7" max="7" width="7.625" style="29" customWidth="1"/>
    <col min="8" max="8" width="10.625" style="29" customWidth="1"/>
    <col min="9" max="9" width="7.625" style="29" customWidth="1"/>
    <col min="10" max="10" width="10.625" style="29" customWidth="1"/>
    <col min="11" max="12" width="7.625" style="29" customWidth="1"/>
    <col min="13" max="14" width="10.625" style="29" customWidth="1"/>
    <col min="15" max="16384" width="9" style="29"/>
  </cols>
  <sheetData>
    <row r="1" spans="1:20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20" ht="20.100000000000001" customHeight="1">
      <c r="A2" s="27"/>
      <c r="B2" s="30" t="s">
        <v>1217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20" s="33" customFormat="1" ht="20.100000000000001" customHeight="1">
      <c r="A3" s="32"/>
      <c r="B3" s="32"/>
      <c r="C3" s="69"/>
      <c r="D3" s="69"/>
      <c r="E3" s="32"/>
      <c r="F3" s="32"/>
      <c r="G3" s="32"/>
      <c r="H3" s="32"/>
      <c r="I3" s="32"/>
      <c r="J3" s="31"/>
      <c r="K3" s="31"/>
      <c r="L3" s="31"/>
      <c r="M3" s="31"/>
      <c r="N3" s="31" t="s">
        <v>90</v>
      </c>
    </row>
    <row r="4" spans="1:20" s="33" customFormat="1" ht="20.100000000000001" customHeight="1">
      <c r="A4" s="32"/>
      <c r="B4" s="1083"/>
      <c r="C4" s="1083"/>
      <c r="D4" s="1091"/>
      <c r="E4" s="1075" t="s">
        <v>1218</v>
      </c>
      <c r="F4" s="1074"/>
      <c r="G4" s="1074"/>
      <c r="H4" s="1074"/>
      <c r="I4" s="1074"/>
      <c r="J4" s="1074"/>
      <c r="K4" s="1074"/>
      <c r="L4" s="1074"/>
      <c r="M4" s="1074"/>
      <c r="N4" s="1074"/>
    </row>
    <row r="5" spans="1:20" s="33" customFormat="1" ht="20.100000000000001" customHeight="1">
      <c r="A5" s="32"/>
      <c r="B5" s="1086"/>
      <c r="C5" s="1086"/>
      <c r="D5" s="1092"/>
      <c r="E5" s="1076"/>
      <c r="F5" s="1075" t="s">
        <v>1219</v>
      </c>
      <c r="G5" s="1071"/>
      <c r="H5" s="1075" t="s">
        <v>1220</v>
      </c>
      <c r="I5" s="1071"/>
      <c r="J5" s="1159"/>
      <c r="K5" s="1159"/>
      <c r="L5" s="545"/>
      <c r="M5" s="1159"/>
      <c r="N5" s="1159"/>
    </row>
    <row r="6" spans="1:20" s="33" customFormat="1" ht="20.100000000000001" customHeight="1">
      <c r="A6" s="32"/>
      <c r="B6" s="1086"/>
      <c r="C6" s="1086"/>
      <c r="D6" s="1092"/>
      <c r="E6" s="1076"/>
      <c r="F6" s="1076"/>
      <c r="G6" s="1072"/>
      <c r="H6" s="1076"/>
      <c r="I6" s="1158"/>
      <c r="J6" s="1160" t="s">
        <v>1221</v>
      </c>
      <c r="K6" s="526"/>
      <c r="L6" s="869"/>
      <c r="M6" s="1156" t="s">
        <v>1222</v>
      </c>
      <c r="N6" s="1160" t="s">
        <v>1223</v>
      </c>
    </row>
    <row r="7" spans="1:20" s="33" customFormat="1" ht="20.100000000000001" customHeight="1">
      <c r="A7" s="32"/>
      <c r="B7" s="1086"/>
      <c r="C7" s="1086"/>
      <c r="D7" s="1092"/>
      <c r="E7" s="1076"/>
      <c r="F7" s="1076"/>
      <c r="G7" s="1072"/>
      <c r="H7" s="1076"/>
      <c r="I7" s="1158"/>
      <c r="J7" s="1161"/>
      <c r="K7" s="1156" t="s">
        <v>1224</v>
      </c>
      <c r="L7" s="1156" t="s">
        <v>1225</v>
      </c>
      <c r="M7" s="1162"/>
      <c r="N7" s="1161"/>
      <c r="Q7" s="402"/>
      <c r="R7" s="402"/>
      <c r="S7" s="402"/>
      <c r="T7" s="402"/>
    </row>
    <row r="8" spans="1:20" s="33" customFormat="1" ht="20.100000000000001" customHeight="1">
      <c r="A8" s="32"/>
      <c r="B8" s="1093"/>
      <c r="C8" s="1093"/>
      <c r="D8" s="1094"/>
      <c r="E8" s="1089"/>
      <c r="F8" s="552"/>
      <c r="G8" s="36" t="s">
        <v>97</v>
      </c>
      <c r="H8" s="552"/>
      <c r="I8" s="38" t="s">
        <v>97</v>
      </c>
      <c r="J8" s="1136"/>
      <c r="K8" s="1157"/>
      <c r="L8" s="1157"/>
      <c r="M8" s="1157"/>
      <c r="N8" s="1136"/>
    </row>
    <row r="9" spans="1:20" s="33" customFormat="1" ht="20.100000000000001" customHeight="1">
      <c r="A9" s="32"/>
      <c r="B9" s="1095" t="s">
        <v>110</v>
      </c>
      <c r="C9" s="1095"/>
      <c r="D9" s="1096"/>
      <c r="E9" s="41">
        <v>92379</v>
      </c>
      <c r="F9" s="41">
        <v>77173</v>
      </c>
      <c r="G9" s="98">
        <f>F9/$E9*100</f>
        <v>83.539549031706343</v>
      </c>
      <c r="H9" s="41">
        <v>15206</v>
      </c>
      <c r="I9" s="44">
        <f>H9/$E9*100</f>
        <v>16.46045096829366</v>
      </c>
      <c r="J9" s="97">
        <v>11934</v>
      </c>
      <c r="K9" s="163">
        <v>8465</v>
      </c>
      <c r="L9" s="163">
        <v>3469</v>
      </c>
      <c r="M9" s="43">
        <v>2802</v>
      </c>
      <c r="N9" s="163">
        <v>470</v>
      </c>
    </row>
    <row r="10" spans="1:20" s="33" customFormat="1" ht="20.100000000000001" customHeight="1">
      <c r="A10" s="32"/>
      <c r="B10" s="1097" t="s">
        <v>111</v>
      </c>
      <c r="C10" s="1100" t="s">
        <v>112</v>
      </c>
      <c r="D10" s="1101"/>
      <c r="E10" s="73">
        <v>45474</v>
      </c>
      <c r="F10" s="73">
        <v>37896</v>
      </c>
      <c r="G10" s="102">
        <f t="shared" ref="G10:G18" si="0">F10/$E10*100</f>
        <v>83.335532392136173</v>
      </c>
      <c r="H10" s="73">
        <v>7578</v>
      </c>
      <c r="I10" s="76">
        <f t="shared" ref="I10:I18" si="1">H10/$E10*100</f>
        <v>16.664467607863834</v>
      </c>
      <c r="J10" s="101">
        <v>5945</v>
      </c>
      <c r="K10" s="220">
        <v>4162</v>
      </c>
      <c r="L10" s="220">
        <v>1783</v>
      </c>
      <c r="M10" s="75">
        <v>1399</v>
      </c>
      <c r="N10" s="220">
        <v>234</v>
      </c>
    </row>
    <row r="11" spans="1:20" s="33" customFormat="1" ht="20.100000000000001" customHeight="1">
      <c r="A11" s="32"/>
      <c r="B11" s="1131"/>
      <c r="C11" s="1146" t="s">
        <v>1226</v>
      </c>
      <c r="D11" s="1140"/>
      <c r="E11" s="78">
        <v>46905</v>
      </c>
      <c r="F11" s="78">
        <v>39277</v>
      </c>
      <c r="G11" s="106">
        <f t="shared" si="0"/>
        <v>83.73734143481505</v>
      </c>
      <c r="H11" s="78">
        <v>7628</v>
      </c>
      <c r="I11" s="81">
        <f t="shared" si="1"/>
        <v>16.26265856518495</v>
      </c>
      <c r="J11" s="105">
        <v>5989</v>
      </c>
      <c r="K11" s="403">
        <v>4303</v>
      </c>
      <c r="L11" s="403">
        <v>1686</v>
      </c>
      <c r="M11" s="80">
        <v>1403</v>
      </c>
      <c r="N11" s="403">
        <v>236</v>
      </c>
    </row>
    <row r="12" spans="1:20" s="33" customFormat="1" ht="20.100000000000001" customHeight="1">
      <c r="A12" s="32"/>
      <c r="B12" s="1097" t="s">
        <v>1227</v>
      </c>
      <c r="C12" s="1100" t="s">
        <v>1228</v>
      </c>
      <c r="D12" s="1101"/>
      <c r="E12" s="73">
        <v>16546</v>
      </c>
      <c r="F12" s="73">
        <v>13756</v>
      </c>
      <c r="G12" s="110">
        <f t="shared" si="0"/>
        <v>83.137918530158345</v>
      </c>
      <c r="H12" s="73">
        <v>2790</v>
      </c>
      <c r="I12" s="50">
        <f t="shared" si="1"/>
        <v>16.862081469841652</v>
      </c>
      <c r="J12" s="101">
        <v>2378</v>
      </c>
      <c r="K12" s="220">
        <v>1799</v>
      </c>
      <c r="L12" s="220">
        <v>579</v>
      </c>
      <c r="M12" s="75">
        <v>350</v>
      </c>
      <c r="N12" s="220">
        <v>62</v>
      </c>
    </row>
    <row r="13" spans="1:20" s="33" customFormat="1" ht="20.100000000000001" customHeight="1">
      <c r="A13" s="32"/>
      <c r="B13" s="1098"/>
      <c r="C13" s="1102" t="s">
        <v>1229</v>
      </c>
      <c r="D13" s="1103"/>
      <c r="E13" s="47">
        <v>10038</v>
      </c>
      <c r="F13" s="47">
        <v>7621</v>
      </c>
      <c r="G13" s="110">
        <f t="shared" si="0"/>
        <v>75.921498306435538</v>
      </c>
      <c r="H13" s="47">
        <v>2417</v>
      </c>
      <c r="I13" s="50">
        <f t="shared" si="1"/>
        <v>24.078501693564455</v>
      </c>
      <c r="J13" s="109">
        <v>1673</v>
      </c>
      <c r="K13" s="168">
        <v>1051</v>
      </c>
      <c r="L13" s="168">
        <v>622</v>
      </c>
      <c r="M13" s="49">
        <v>614</v>
      </c>
      <c r="N13" s="168">
        <v>130</v>
      </c>
    </row>
    <row r="14" spans="1:20" s="33" customFormat="1" ht="20.100000000000001" customHeight="1">
      <c r="A14" s="32"/>
      <c r="B14" s="1098"/>
      <c r="C14" s="1102" t="s">
        <v>1230</v>
      </c>
      <c r="D14" s="1103"/>
      <c r="E14" s="47">
        <v>11218</v>
      </c>
      <c r="F14" s="47">
        <v>8824</v>
      </c>
      <c r="G14" s="110">
        <f t="shared" si="0"/>
        <v>78.65929755749687</v>
      </c>
      <c r="H14" s="47">
        <v>2394</v>
      </c>
      <c r="I14" s="50">
        <f t="shared" si="1"/>
        <v>21.340702442503119</v>
      </c>
      <c r="J14" s="109">
        <v>1854</v>
      </c>
      <c r="K14" s="168">
        <v>1242</v>
      </c>
      <c r="L14" s="168">
        <v>612</v>
      </c>
      <c r="M14" s="49">
        <v>443</v>
      </c>
      <c r="N14" s="168">
        <v>97</v>
      </c>
    </row>
    <row r="15" spans="1:20" s="33" customFormat="1" ht="20.100000000000001" customHeight="1">
      <c r="A15" s="32"/>
      <c r="B15" s="1098"/>
      <c r="C15" s="1102" t="s">
        <v>1231</v>
      </c>
      <c r="D15" s="1103"/>
      <c r="E15" s="47">
        <v>14820</v>
      </c>
      <c r="F15" s="47">
        <v>12603</v>
      </c>
      <c r="G15" s="110">
        <f t="shared" si="0"/>
        <v>85.040485829959508</v>
      </c>
      <c r="H15" s="47">
        <v>2217</v>
      </c>
      <c r="I15" s="50">
        <f t="shared" si="1"/>
        <v>14.959514170040485</v>
      </c>
      <c r="J15" s="109">
        <v>1844</v>
      </c>
      <c r="K15" s="168">
        <v>1378</v>
      </c>
      <c r="L15" s="168">
        <v>466</v>
      </c>
      <c r="M15" s="49">
        <v>307</v>
      </c>
      <c r="N15" s="168">
        <v>66</v>
      </c>
    </row>
    <row r="16" spans="1:20" s="33" customFormat="1" ht="20.100000000000001" customHeight="1">
      <c r="A16" s="32"/>
      <c r="B16" s="1098"/>
      <c r="C16" s="1102" t="s">
        <v>1232</v>
      </c>
      <c r="D16" s="1103"/>
      <c r="E16" s="47">
        <v>15545</v>
      </c>
      <c r="F16" s="47">
        <v>13504</v>
      </c>
      <c r="G16" s="110">
        <f t="shared" si="0"/>
        <v>86.870376326793192</v>
      </c>
      <c r="H16" s="47">
        <v>2041</v>
      </c>
      <c r="I16" s="50">
        <f t="shared" si="1"/>
        <v>13.129623673206819</v>
      </c>
      <c r="J16" s="109">
        <v>1651</v>
      </c>
      <c r="K16" s="168">
        <v>1217</v>
      </c>
      <c r="L16" s="168">
        <v>434</v>
      </c>
      <c r="M16" s="49">
        <v>325</v>
      </c>
      <c r="N16" s="168">
        <v>65</v>
      </c>
    </row>
    <row r="17" spans="1:14" s="33" customFormat="1" ht="20.100000000000001" customHeight="1">
      <c r="A17" s="32"/>
      <c r="B17" s="1098"/>
      <c r="C17" s="1146" t="s">
        <v>1233</v>
      </c>
      <c r="D17" s="1140"/>
      <c r="E17" s="47">
        <v>6619</v>
      </c>
      <c r="F17" s="47">
        <v>5784</v>
      </c>
      <c r="G17" s="110">
        <f t="shared" si="0"/>
        <v>87.384801329505962</v>
      </c>
      <c r="H17" s="47">
        <v>835</v>
      </c>
      <c r="I17" s="50">
        <f t="shared" si="1"/>
        <v>12.615198670494031</v>
      </c>
      <c r="J17" s="109">
        <v>670</v>
      </c>
      <c r="K17" s="168">
        <v>492</v>
      </c>
      <c r="L17" s="168">
        <v>178</v>
      </c>
      <c r="M17" s="49">
        <v>148</v>
      </c>
      <c r="N17" s="168">
        <v>17</v>
      </c>
    </row>
    <row r="18" spans="1:14" s="33" customFormat="1" ht="20.100000000000001" customHeight="1">
      <c r="A18" s="32"/>
      <c r="B18" s="1099"/>
      <c r="C18" s="1147" t="s">
        <v>1234</v>
      </c>
      <c r="D18" s="1109"/>
      <c r="E18" s="85">
        <v>17593</v>
      </c>
      <c r="F18" s="85">
        <v>15081</v>
      </c>
      <c r="G18" s="330">
        <f t="shared" si="0"/>
        <v>85.721593815722159</v>
      </c>
      <c r="H18" s="85">
        <v>2512</v>
      </c>
      <c r="I18" s="88">
        <f t="shared" si="1"/>
        <v>14.278406184277836</v>
      </c>
      <c r="J18" s="688">
        <v>1864</v>
      </c>
      <c r="K18" s="405">
        <v>1286</v>
      </c>
      <c r="L18" s="405">
        <v>578</v>
      </c>
      <c r="M18" s="87">
        <v>615</v>
      </c>
      <c r="N18" s="405">
        <v>33</v>
      </c>
    </row>
    <row r="19" spans="1:14" s="33" customFormat="1" ht="9.9499999999999993" customHeight="1">
      <c r="A19" s="32"/>
      <c r="B19" s="32"/>
      <c r="C19" s="530"/>
      <c r="D19" s="530"/>
      <c r="E19" s="91"/>
      <c r="F19" s="93"/>
      <c r="G19" s="92"/>
      <c r="H19" s="93"/>
      <c r="I19" s="92"/>
      <c r="J19" s="93"/>
      <c r="K19" s="93"/>
      <c r="L19" s="93"/>
      <c r="M19" s="93"/>
      <c r="N19" s="93"/>
    </row>
    <row r="20" spans="1:14" s="33" customFormat="1" ht="20.100000000000001" customHeight="1">
      <c r="A20" s="32"/>
      <c r="B20" s="1095" t="s">
        <v>1235</v>
      </c>
      <c r="C20" s="1095"/>
      <c r="D20" s="1096"/>
      <c r="E20" s="41">
        <v>17593</v>
      </c>
      <c r="F20" s="41">
        <v>15081</v>
      </c>
      <c r="G20" s="98">
        <f t="shared" ref="G20:G26" si="2">F20/$E20*100</f>
        <v>85.721593815722159</v>
      </c>
      <c r="H20" s="41">
        <v>2512</v>
      </c>
      <c r="I20" s="44">
        <f t="shared" ref="I20:I26" si="3">H20/$E20*100</f>
        <v>14.278406184277836</v>
      </c>
      <c r="J20" s="97">
        <v>1864</v>
      </c>
      <c r="K20" s="163">
        <v>1286</v>
      </c>
      <c r="L20" s="43">
        <v>578</v>
      </c>
      <c r="M20" s="97">
        <v>615</v>
      </c>
      <c r="N20" s="163">
        <v>33</v>
      </c>
    </row>
    <row r="21" spans="1:14" s="33" customFormat="1" ht="20.100000000000001" customHeight="1">
      <c r="A21" s="32"/>
      <c r="B21" s="1097" t="s">
        <v>1236</v>
      </c>
      <c r="C21" s="1106" t="s">
        <v>1237</v>
      </c>
      <c r="D21" s="1101"/>
      <c r="E21" s="73">
        <v>7170</v>
      </c>
      <c r="F21" s="73">
        <v>6197</v>
      </c>
      <c r="G21" s="102">
        <f t="shared" si="2"/>
        <v>86.429567642956755</v>
      </c>
      <c r="H21" s="73">
        <v>973</v>
      </c>
      <c r="I21" s="76">
        <f t="shared" si="3"/>
        <v>13.570432357043236</v>
      </c>
      <c r="J21" s="101">
        <v>710</v>
      </c>
      <c r="K21" s="220">
        <v>490</v>
      </c>
      <c r="L21" s="75">
        <v>220</v>
      </c>
      <c r="M21" s="101">
        <v>251</v>
      </c>
      <c r="N21" s="220">
        <v>12</v>
      </c>
    </row>
    <row r="22" spans="1:14" s="33" customFormat="1" ht="20.100000000000001" customHeight="1">
      <c r="A22" s="32"/>
      <c r="B22" s="1131"/>
      <c r="C22" s="1139" t="s">
        <v>1238</v>
      </c>
      <c r="D22" s="1140"/>
      <c r="E22" s="78">
        <v>10423</v>
      </c>
      <c r="F22" s="78">
        <v>8884</v>
      </c>
      <c r="G22" s="106">
        <f t="shared" si="2"/>
        <v>85.234577376954817</v>
      </c>
      <c r="H22" s="78">
        <v>1539</v>
      </c>
      <c r="I22" s="81">
        <f t="shared" si="3"/>
        <v>14.765422623045188</v>
      </c>
      <c r="J22" s="105">
        <v>1154</v>
      </c>
      <c r="K22" s="403">
        <v>796</v>
      </c>
      <c r="L22" s="80">
        <v>358</v>
      </c>
      <c r="M22" s="105">
        <v>364</v>
      </c>
      <c r="N22" s="403">
        <v>21</v>
      </c>
    </row>
    <row r="23" spans="1:14" s="33" customFormat="1" ht="20.100000000000001" customHeight="1">
      <c r="A23" s="32"/>
      <c r="B23" s="1097" t="s">
        <v>1239</v>
      </c>
      <c r="C23" s="1106" t="s">
        <v>1240</v>
      </c>
      <c r="D23" s="1101"/>
      <c r="E23" s="73">
        <v>4553</v>
      </c>
      <c r="F23" s="73">
        <v>3935</v>
      </c>
      <c r="G23" s="110">
        <f t="shared" si="2"/>
        <v>86.426531956951465</v>
      </c>
      <c r="H23" s="73">
        <v>618</v>
      </c>
      <c r="I23" s="50">
        <f t="shared" si="3"/>
        <v>13.573468043048539</v>
      </c>
      <c r="J23" s="101">
        <v>467</v>
      </c>
      <c r="K23" s="220">
        <v>334</v>
      </c>
      <c r="L23" s="75">
        <v>133</v>
      </c>
      <c r="M23" s="101">
        <v>137</v>
      </c>
      <c r="N23" s="220">
        <v>14</v>
      </c>
    </row>
    <row r="24" spans="1:14" s="33" customFormat="1" ht="20.100000000000001" customHeight="1">
      <c r="A24" s="32"/>
      <c r="B24" s="1098"/>
      <c r="C24" s="1107" t="s">
        <v>1241</v>
      </c>
      <c r="D24" s="1103"/>
      <c r="E24" s="47">
        <v>4326</v>
      </c>
      <c r="F24" s="47">
        <v>3819</v>
      </c>
      <c r="G24" s="110">
        <f t="shared" si="2"/>
        <v>88.280166435506246</v>
      </c>
      <c r="H24" s="47">
        <v>507</v>
      </c>
      <c r="I24" s="50">
        <f t="shared" si="3"/>
        <v>11.71983356449376</v>
      </c>
      <c r="J24" s="109">
        <v>366</v>
      </c>
      <c r="K24" s="168">
        <v>248</v>
      </c>
      <c r="L24" s="49">
        <v>118</v>
      </c>
      <c r="M24" s="109">
        <v>136</v>
      </c>
      <c r="N24" s="168" t="s">
        <v>1395</v>
      </c>
    </row>
    <row r="25" spans="1:14" s="33" customFormat="1" ht="20.100000000000001" customHeight="1">
      <c r="A25" s="32"/>
      <c r="B25" s="1098"/>
      <c r="C25" s="1107" t="s">
        <v>1242</v>
      </c>
      <c r="D25" s="1103"/>
      <c r="E25" s="47">
        <v>4241</v>
      </c>
      <c r="F25" s="47">
        <v>3678</v>
      </c>
      <c r="G25" s="110">
        <f t="shared" si="2"/>
        <v>86.724829049752415</v>
      </c>
      <c r="H25" s="47">
        <v>563</v>
      </c>
      <c r="I25" s="50">
        <f t="shared" si="3"/>
        <v>13.275170950247583</v>
      </c>
      <c r="J25" s="109">
        <v>423</v>
      </c>
      <c r="K25" s="168">
        <v>291</v>
      </c>
      <c r="L25" s="49">
        <v>132</v>
      </c>
      <c r="M25" s="109">
        <v>131</v>
      </c>
      <c r="N25" s="168">
        <v>9</v>
      </c>
    </row>
    <row r="26" spans="1:14" s="33" customFormat="1" ht="20.100000000000001" customHeight="1">
      <c r="A26" s="32"/>
      <c r="B26" s="1099"/>
      <c r="C26" s="1108" t="s">
        <v>1243</v>
      </c>
      <c r="D26" s="1109"/>
      <c r="E26" s="53">
        <v>4473</v>
      </c>
      <c r="F26" s="53">
        <v>3649</v>
      </c>
      <c r="G26" s="113">
        <f t="shared" si="2"/>
        <v>81.578359043147771</v>
      </c>
      <c r="H26" s="53">
        <v>824</v>
      </c>
      <c r="I26" s="56">
        <f t="shared" si="3"/>
        <v>18.421640956852226</v>
      </c>
      <c r="J26" s="112">
        <v>608</v>
      </c>
      <c r="K26" s="173">
        <v>413</v>
      </c>
      <c r="L26" s="55">
        <v>195</v>
      </c>
      <c r="M26" s="112">
        <v>211</v>
      </c>
      <c r="N26" s="173" t="s">
        <v>1395</v>
      </c>
    </row>
    <row r="27" spans="1:14" s="33" customFormat="1" ht="15" customHeight="1">
      <c r="A27" s="32"/>
      <c r="B27" s="65" t="s">
        <v>1244</v>
      </c>
      <c r="D27" s="65"/>
      <c r="E27" s="66"/>
      <c r="F27" s="66"/>
      <c r="G27" s="66"/>
      <c r="H27" s="66"/>
      <c r="I27" s="66"/>
      <c r="J27" s="66"/>
      <c r="K27" s="66"/>
      <c r="L27" s="66"/>
      <c r="M27" s="66"/>
      <c r="N27" s="66"/>
    </row>
    <row r="28" spans="1:14">
      <c r="B28" s="300" t="s">
        <v>1245</v>
      </c>
      <c r="J28" s="115"/>
    </row>
    <row r="29" spans="1:14">
      <c r="B29" s="300" t="s">
        <v>1246</v>
      </c>
    </row>
  </sheetData>
  <mergeCells count="33">
    <mergeCell ref="B20:D20"/>
    <mergeCell ref="B21:B22"/>
    <mergeCell ref="C21:D21"/>
    <mergeCell ref="C22:D22"/>
    <mergeCell ref="B23:B26"/>
    <mergeCell ref="C23:D23"/>
    <mergeCell ref="C24:D24"/>
    <mergeCell ref="C25:D25"/>
    <mergeCell ref="C26:D26"/>
    <mergeCell ref="B12:B18"/>
    <mergeCell ref="C12:D12"/>
    <mergeCell ref="C13:D13"/>
    <mergeCell ref="C14:D14"/>
    <mergeCell ref="C15:D15"/>
    <mergeCell ref="C16:D16"/>
    <mergeCell ref="C17:D17"/>
    <mergeCell ref="C18:D18"/>
    <mergeCell ref="K7:K8"/>
    <mergeCell ref="L7:L8"/>
    <mergeCell ref="B9:D9"/>
    <mergeCell ref="B10:B11"/>
    <mergeCell ref="C10:D10"/>
    <mergeCell ref="C11:D11"/>
    <mergeCell ref="B4:D8"/>
    <mergeCell ref="E4:E8"/>
    <mergeCell ref="F4:N4"/>
    <mergeCell ref="F5:G7"/>
    <mergeCell ref="H5:I7"/>
    <mergeCell ref="J5:K5"/>
    <mergeCell ref="M5:N5"/>
    <mergeCell ref="J6:J8"/>
    <mergeCell ref="M6:M8"/>
    <mergeCell ref="N6:N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9" orientation="landscape" horizontalDpi="4294967295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D5B5"/>
    <pageSetUpPr fitToPage="1"/>
  </sheetPr>
  <dimension ref="A1:O36"/>
  <sheetViews>
    <sheetView showZeros="0" zoomScaleNormal="100" zoomScaleSheetLayoutView="100" workbookViewId="0">
      <selection activeCell="B3" sqref="B3:C3"/>
    </sheetView>
  </sheetViews>
  <sheetFormatPr defaultColWidth="9" defaultRowHeight="12.75"/>
  <cols>
    <col min="1" max="1" width="1.25" style="687" customWidth="1"/>
    <col min="2" max="2" width="7.625" style="687" customWidth="1"/>
    <col min="3" max="3" width="12.625" style="687" customWidth="1"/>
    <col min="4" max="5" width="13.875" style="687" customWidth="1"/>
    <col min="6" max="8" width="13.125" style="687" customWidth="1"/>
    <col min="9" max="9" width="9" style="687"/>
    <col min="10" max="11" width="13.125" style="687" customWidth="1"/>
    <col min="12" max="14" width="12.875" style="687" customWidth="1"/>
    <col min="15" max="16384" width="9" style="687"/>
  </cols>
  <sheetData>
    <row r="1" spans="1:15" ht="14.1" customHeight="1">
      <c r="A1" s="189"/>
      <c r="B1" s="28" t="s">
        <v>88</v>
      </c>
      <c r="C1" s="189"/>
      <c r="D1" s="189"/>
      <c r="E1" s="189"/>
      <c r="F1" s="189"/>
      <c r="G1" s="189"/>
      <c r="H1" s="189"/>
    </row>
    <row r="2" spans="1:15" ht="20.100000000000001" customHeight="1">
      <c r="A2" s="189"/>
      <c r="B2" s="1" t="s">
        <v>1247</v>
      </c>
      <c r="C2" s="1"/>
      <c r="D2" s="1"/>
      <c r="E2" s="189"/>
      <c r="F2" s="189"/>
      <c r="G2" s="189"/>
      <c r="H2" s="189"/>
    </row>
    <row r="3" spans="1:15" s="33" customFormat="1" ht="20.100000000000001" customHeight="1">
      <c r="A3" s="32"/>
      <c r="B3" s="1164"/>
      <c r="C3" s="1164"/>
      <c r="D3" s="534"/>
      <c r="E3" s="32"/>
      <c r="F3" s="32"/>
      <c r="O3" s="31" t="s">
        <v>1248</v>
      </c>
    </row>
    <row r="4" spans="1:15" s="33" customFormat="1" ht="20.100000000000001" customHeight="1">
      <c r="A4" s="32"/>
      <c r="B4" s="1165" t="s">
        <v>1249</v>
      </c>
      <c r="C4" s="1166"/>
      <c r="D4" s="1169" t="s">
        <v>100</v>
      </c>
      <c r="E4" s="1110"/>
      <c r="F4" s="1110"/>
      <c r="G4" s="1110"/>
      <c r="H4" s="1110"/>
      <c r="I4" s="1110"/>
      <c r="J4" s="1169" t="s">
        <v>101</v>
      </c>
      <c r="K4" s="1110"/>
      <c r="L4" s="1110"/>
      <c r="M4" s="1110"/>
      <c r="N4" s="1110"/>
      <c r="O4" s="1110"/>
    </row>
    <row r="5" spans="1:15" s="33" customFormat="1" ht="20.100000000000001" customHeight="1">
      <c r="A5" s="32"/>
      <c r="B5" s="1165"/>
      <c r="C5" s="1166"/>
      <c r="D5" s="1075" t="s">
        <v>1250</v>
      </c>
      <c r="E5" s="1113"/>
      <c r="F5" s="1075" t="s">
        <v>1251</v>
      </c>
      <c r="G5" s="1071"/>
      <c r="H5" s="1071"/>
      <c r="I5" s="1071"/>
      <c r="J5" s="1075" t="s">
        <v>1250</v>
      </c>
      <c r="K5" s="1113"/>
      <c r="L5" s="1075" t="s">
        <v>1251</v>
      </c>
      <c r="M5" s="1071"/>
      <c r="N5" s="1071"/>
      <c r="O5" s="1071"/>
    </row>
    <row r="6" spans="1:15" s="33" customFormat="1" ht="9" customHeight="1">
      <c r="A6" s="32"/>
      <c r="B6" s="1165"/>
      <c r="C6" s="1166"/>
      <c r="D6" s="1076"/>
      <c r="E6" s="1127"/>
      <c r="F6" s="870"/>
      <c r="G6" s="871"/>
      <c r="H6" s="1084" t="s">
        <v>1149</v>
      </c>
      <c r="I6" s="872"/>
      <c r="J6" s="1076"/>
      <c r="K6" s="1127"/>
      <c r="L6" s="870"/>
      <c r="M6" s="871"/>
      <c r="N6" s="1084" t="s">
        <v>1149</v>
      </c>
      <c r="O6" s="872"/>
    </row>
    <row r="7" spans="1:15" s="33" customFormat="1" ht="20.100000000000001" customHeight="1">
      <c r="A7" s="32"/>
      <c r="B7" s="1167"/>
      <c r="C7" s="1168"/>
      <c r="D7" s="873"/>
      <c r="E7" s="307" t="s">
        <v>1149</v>
      </c>
      <c r="F7" s="536"/>
      <c r="G7" s="553" t="s">
        <v>548</v>
      </c>
      <c r="H7" s="1173"/>
      <c r="I7" s="874" t="s">
        <v>548</v>
      </c>
      <c r="J7" s="873"/>
      <c r="K7" s="307" t="s">
        <v>1149</v>
      </c>
      <c r="L7" s="536"/>
      <c r="M7" s="553" t="s">
        <v>548</v>
      </c>
      <c r="N7" s="1173"/>
      <c r="O7" s="874" t="s">
        <v>548</v>
      </c>
    </row>
    <row r="8" spans="1:15" s="33" customFormat="1" ht="20.100000000000001" hidden="1" customHeight="1">
      <c r="A8" s="32"/>
      <c r="B8" s="1122" t="s">
        <v>1252</v>
      </c>
      <c r="C8" s="1123"/>
      <c r="D8" s="875">
        <v>16692230</v>
      </c>
      <c r="E8" s="876">
        <v>10029644</v>
      </c>
      <c r="F8" s="877" t="e">
        <f>#REF!</f>
        <v>#REF!</v>
      </c>
      <c r="G8" s="574" t="e">
        <f>F8/D8*100</f>
        <v>#REF!</v>
      </c>
      <c r="H8" s="212" t="e">
        <f>#REF!</f>
        <v>#REF!</v>
      </c>
      <c r="I8" s="857" t="e">
        <f>H8/E8*100</f>
        <v>#REF!</v>
      </c>
      <c r="J8" s="875">
        <v>17122573</v>
      </c>
      <c r="K8" s="876">
        <v>10375363</v>
      </c>
      <c r="L8" s="878" t="e">
        <f>#REF!</f>
        <v>#REF!</v>
      </c>
      <c r="M8" s="574" t="e">
        <f>L8/J8*100</f>
        <v>#REF!</v>
      </c>
      <c r="N8" s="309" t="e">
        <f>#REF!</f>
        <v>#REF!</v>
      </c>
      <c r="O8" s="574" t="e">
        <f>N8/K8*100</f>
        <v>#REF!</v>
      </c>
    </row>
    <row r="9" spans="1:15" s="33" customFormat="1" ht="20.100000000000001" hidden="1" customHeight="1">
      <c r="A9" s="32"/>
      <c r="B9" s="1170" t="s">
        <v>363</v>
      </c>
      <c r="C9" s="1163"/>
      <c r="D9" s="879">
        <v>3814834</v>
      </c>
      <c r="E9" s="880">
        <v>2577259</v>
      </c>
      <c r="F9" s="881" t="e">
        <f>#REF!</f>
        <v>#REF!</v>
      </c>
      <c r="G9" s="323" t="e">
        <f>F9/D9*100</f>
        <v>#REF!</v>
      </c>
      <c r="H9" s="882" t="e">
        <f>#REF!</f>
        <v>#REF!</v>
      </c>
      <c r="I9" s="316" t="e">
        <f>H9/E9*100</f>
        <v>#REF!</v>
      </c>
      <c r="J9" s="879">
        <v>3949829</v>
      </c>
      <c r="K9" s="880">
        <v>2676037</v>
      </c>
      <c r="L9" s="883" t="e">
        <f>#REF!</f>
        <v>#REF!</v>
      </c>
      <c r="M9" s="323" t="e">
        <f>L9/J9*100</f>
        <v>#REF!</v>
      </c>
      <c r="N9" s="325" t="e">
        <f>#REF!</f>
        <v>#REF!</v>
      </c>
      <c r="O9" s="323" t="e">
        <f>N9/K9*100</f>
        <v>#REF!</v>
      </c>
    </row>
    <row r="10" spans="1:15" s="33" customFormat="1" ht="20.100000000000001" customHeight="1">
      <c r="A10" s="32"/>
      <c r="B10" s="1106" t="s">
        <v>91</v>
      </c>
      <c r="C10" s="1163"/>
      <c r="D10" s="1171">
        <v>35755</v>
      </c>
      <c r="E10" s="1174">
        <v>20999</v>
      </c>
      <c r="F10" s="881">
        <v>31919</v>
      </c>
      <c r="G10" s="323">
        <v>89.271430569151164</v>
      </c>
      <c r="H10" s="882">
        <v>18583</v>
      </c>
      <c r="I10" s="316">
        <v>88.494690223343966</v>
      </c>
      <c r="J10" s="1171">
        <v>35987</v>
      </c>
      <c r="K10" s="1174">
        <v>21019</v>
      </c>
      <c r="L10" s="883">
        <v>32389</v>
      </c>
      <c r="M10" s="323">
        <v>90.001945146858588</v>
      </c>
      <c r="N10" s="325">
        <v>18980</v>
      </c>
      <c r="O10" s="74">
        <v>90.299253056758161</v>
      </c>
    </row>
    <row r="11" spans="1:15" s="33" customFormat="1" ht="20.100000000000001" customHeight="1">
      <c r="A11" s="32"/>
      <c r="B11" s="884"/>
      <c r="C11" s="228" t="s">
        <v>121</v>
      </c>
      <c r="D11" s="1172"/>
      <c r="E11" s="1175"/>
      <c r="F11" s="404">
        <v>7460</v>
      </c>
      <c r="G11" s="86">
        <v>20.864214795133549</v>
      </c>
      <c r="H11" s="405">
        <v>3264</v>
      </c>
      <c r="I11" s="330">
        <v>15.543597314157816</v>
      </c>
      <c r="J11" s="1172"/>
      <c r="K11" s="1175"/>
      <c r="L11" s="406">
        <v>7884</v>
      </c>
      <c r="M11" s="86">
        <v>21.907911190151999</v>
      </c>
      <c r="N11" s="87">
        <v>3527</v>
      </c>
      <c r="O11" s="86">
        <v>16.780056139683143</v>
      </c>
    </row>
    <row r="12" spans="1:15" s="33" customFormat="1" ht="15" customHeight="1">
      <c r="A12" s="32"/>
      <c r="B12" s="65" t="s">
        <v>1306</v>
      </c>
      <c r="C12" s="65"/>
      <c r="D12" s="65"/>
      <c r="E12" s="66"/>
      <c r="F12" s="66"/>
      <c r="G12" s="66"/>
      <c r="H12" s="66"/>
    </row>
    <row r="13" spans="1:15" s="33" customFormat="1" ht="15" customHeight="1">
      <c r="A13" s="32"/>
      <c r="B13" s="65" t="s">
        <v>1320</v>
      </c>
      <c r="C13" s="65"/>
      <c r="D13" s="65"/>
      <c r="E13" s="813"/>
      <c r="F13" s="813"/>
      <c r="G13" s="813"/>
      <c r="H13" s="813"/>
      <c r="I13" s="687"/>
    </row>
    <row r="14" spans="1:15" s="33" customFormat="1" ht="15" customHeight="1">
      <c r="A14" s="32"/>
      <c r="B14" s="65" t="s">
        <v>1321</v>
      </c>
      <c r="C14" s="65"/>
      <c r="D14" s="65"/>
      <c r="E14" s="65"/>
      <c r="F14" s="65"/>
      <c r="G14" s="65"/>
      <c r="H14" s="65"/>
      <c r="I14" s="687"/>
    </row>
    <row r="15" spans="1:15" s="33" customFormat="1" ht="15" customHeight="1">
      <c r="A15" s="32"/>
      <c r="B15" s="65" t="s">
        <v>1322</v>
      </c>
      <c r="C15" s="65"/>
      <c r="D15" s="65"/>
      <c r="E15" s="65"/>
      <c r="F15" s="65"/>
      <c r="G15" s="65"/>
      <c r="H15" s="65"/>
      <c r="I15" s="687"/>
    </row>
    <row r="16" spans="1:15" s="33" customFormat="1" ht="15" customHeight="1">
      <c r="A16" s="32"/>
      <c r="B16" s="65" t="s">
        <v>1323</v>
      </c>
      <c r="C16" s="65"/>
      <c r="D16" s="65"/>
      <c r="E16" s="65"/>
      <c r="F16" s="65"/>
      <c r="G16" s="65"/>
      <c r="H16" s="65"/>
      <c r="I16" s="687"/>
    </row>
    <row r="17" spans="1:15" s="33" customFormat="1" ht="15" customHeight="1">
      <c r="A17" s="32"/>
      <c r="B17" s="65" t="s">
        <v>1324</v>
      </c>
      <c r="C17" s="65"/>
      <c r="D17" s="65"/>
      <c r="E17" s="65"/>
      <c r="F17" s="65"/>
      <c r="G17" s="65"/>
      <c r="H17" s="65"/>
      <c r="I17" s="687"/>
    </row>
    <row r="19" spans="1:15">
      <c r="C19" s="606"/>
      <c r="D19" s="306"/>
    </row>
    <row r="20" spans="1:15">
      <c r="C20" s="606"/>
      <c r="D20" s="606"/>
      <c r="E20" s="606"/>
      <c r="F20" s="306"/>
      <c r="G20" s="350"/>
      <c r="H20" s="306"/>
      <c r="I20" s="350"/>
      <c r="J20" s="606"/>
      <c r="K20" s="606"/>
      <c r="L20" s="306"/>
      <c r="M20" s="350"/>
      <c r="N20" s="306"/>
      <c r="O20" s="350"/>
    </row>
    <row r="21" spans="1:15">
      <c r="D21" s="606"/>
      <c r="E21" s="606"/>
      <c r="F21" s="306"/>
      <c r="G21" s="350"/>
      <c r="H21" s="306"/>
      <c r="I21" s="350"/>
      <c r="J21" s="606"/>
      <c r="K21" s="606"/>
      <c r="L21" s="306"/>
      <c r="M21" s="350"/>
      <c r="N21" s="306"/>
      <c r="O21" s="350"/>
    </row>
    <row r="26" spans="1:15" ht="15" customHeight="1"/>
    <row r="35" spans="3:4">
      <c r="C35" s="606"/>
      <c r="D35" s="306"/>
    </row>
    <row r="36" spans="3:4">
      <c r="C36" s="606"/>
    </row>
  </sheetData>
  <mergeCells count="17">
    <mergeCell ref="J4:O4"/>
    <mergeCell ref="J10:J11"/>
    <mergeCell ref="D5:E6"/>
    <mergeCell ref="F5:I5"/>
    <mergeCell ref="J5:K6"/>
    <mergeCell ref="L5:O5"/>
    <mergeCell ref="H6:H7"/>
    <mergeCell ref="N6:N7"/>
    <mergeCell ref="K10:K11"/>
    <mergeCell ref="D10:D11"/>
    <mergeCell ref="E10:E11"/>
    <mergeCell ref="B10:C10"/>
    <mergeCell ref="B3:C3"/>
    <mergeCell ref="B4:C7"/>
    <mergeCell ref="D4:I4"/>
    <mergeCell ref="B8:C8"/>
    <mergeCell ref="B9:C9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D5B5"/>
    <pageSetUpPr fitToPage="1"/>
  </sheetPr>
  <dimension ref="A1:L16"/>
  <sheetViews>
    <sheetView showZeros="0" zoomScaleNormal="100" zoomScaleSheetLayoutView="100" workbookViewId="0">
      <selection activeCell="B3" sqref="B3:C3"/>
    </sheetView>
  </sheetViews>
  <sheetFormatPr defaultColWidth="9" defaultRowHeight="12.75"/>
  <cols>
    <col min="1" max="1" width="1.25" style="687" customWidth="1"/>
    <col min="2" max="2" width="7" style="687" customWidth="1"/>
    <col min="3" max="3" width="14.125" style="687" customWidth="1"/>
    <col min="4" max="4" width="13.625" style="687" customWidth="1"/>
    <col min="5" max="5" width="13.875" style="892" bestFit="1" customWidth="1"/>
    <col min="6" max="6" width="11.125" style="687" bestFit="1" customWidth="1"/>
    <col min="7" max="7" width="8.625" style="687" customWidth="1"/>
    <col min="8" max="8" width="10.625" style="687" customWidth="1"/>
    <col min="9" max="9" width="8.625" style="687" customWidth="1"/>
    <col min="10" max="10" width="10" style="687" bestFit="1" customWidth="1"/>
    <col min="11" max="11" width="7.625" style="687" customWidth="1"/>
    <col min="12" max="12" width="12.375" style="687" customWidth="1"/>
    <col min="13" max="16384" width="9" style="687"/>
  </cols>
  <sheetData>
    <row r="1" spans="1:12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2" ht="20.100000000000001" customHeight="1">
      <c r="A2" s="189"/>
      <c r="B2" s="1" t="s">
        <v>1253</v>
      </c>
      <c r="C2" s="1"/>
      <c r="D2" s="1"/>
      <c r="E2" s="189"/>
      <c r="F2" s="189"/>
      <c r="G2" s="189"/>
      <c r="H2" s="189"/>
      <c r="I2" s="189"/>
      <c r="J2" s="189"/>
      <c r="K2" s="189"/>
      <c r="L2" s="189"/>
    </row>
    <row r="3" spans="1:12" s="33" customFormat="1" ht="20.100000000000001" customHeight="1">
      <c r="A3" s="32"/>
      <c r="B3" s="1164"/>
      <c r="C3" s="1164"/>
      <c r="D3" s="534"/>
      <c r="E3" s="32"/>
      <c r="F3" s="32"/>
      <c r="G3" s="32"/>
      <c r="H3" s="31"/>
      <c r="I3" s="32"/>
      <c r="J3" s="31"/>
      <c r="L3" s="31" t="s">
        <v>1254</v>
      </c>
    </row>
    <row r="4" spans="1:12" s="33" customFormat="1" ht="20.100000000000001" customHeight="1">
      <c r="A4" s="32"/>
      <c r="B4" s="1072" t="s">
        <v>1255</v>
      </c>
      <c r="C4" s="1127"/>
      <c r="D4" s="1124" t="s">
        <v>1256</v>
      </c>
      <c r="E4" s="1075" t="s">
        <v>1257</v>
      </c>
      <c r="F4" s="1110"/>
      <c r="G4" s="1110"/>
      <c r="H4" s="1110"/>
      <c r="I4" s="1110"/>
      <c r="J4" s="1110"/>
      <c r="K4" s="1110"/>
      <c r="L4" s="1075" t="s">
        <v>1258</v>
      </c>
    </row>
    <row r="5" spans="1:12" s="33" customFormat="1" ht="34.9" customHeight="1">
      <c r="A5" s="32"/>
      <c r="B5" s="1072"/>
      <c r="C5" s="1127"/>
      <c r="D5" s="1125"/>
      <c r="E5" s="1076"/>
      <c r="F5" s="1075" t="s">
        <v>1259</v>
      </c>
      <c r="G5" s="1071"/>
      <c r="H5" s="1111" t="s">
        <v>1260</v>
      </c>
      <c r="I5" s="1112"/>
      <c r="J5" s="1111" t="s">
        <v>1261</v>
      </c>
      <c r="K5" s="1071"/>
      <c r="L5" s="1076"/>
    </row>
    <row r="6" spans="1:12" s="33" customFormat="1" ht="20.100000000000001" customHeight="1">
      <c r="A6" s="32"/>
      <c r="B6" s="1073"/>
      <c r="C6" s="1114"/>
      <c r="D6" s="1126"/>
      <c r="E6" s="1089"/>
      <c r="F6" s="400"/>
      <c r="G6" s="627" t="s">
        <v>1262</v>
      </c>
      <c r="H6" s="401"/>
      <c r="I6" s="553" t="s">
        <v>1262</v>
      </c>
      <c r="J6" s="401"/>
      <c r="K6" s="627" t="s">
        <v>1262</v>
      </c>
      <c r="L6" s="1089"/>
    </row>
    <row r="7" spans="1:12" s="33" customFormat="1" ht="20.100000000000001" hidden="1" customHeight="1">
      <c r="A7" s="32"/>
      <c r="B7" s="1122" t="s">
        <v>1263</v>
      </c>
      <c r="C7" s="1123"/>
      <c r="D7" s="215" t="e">
        <f>#REF!</f>
        <v>#REF!</v>
      </c>
      <c r="E7" s="215" t="e">
        <f>#REF!</f>
        <v>#REF!</v>
      </c>
      <c r="F7" s="885" t="e">
        <f>#REF!</f>
        <v>#REF!</v>
      </c>
      <c r="G7" s="213" t="e">
        <f>F7/$E7*100</f>
        <v>#REF!</v>
      </c>
      <c r="H7" s="886" t="e">
        <f>#REF!</f>
        <v>#REF!</v>
      </c>
      <c r="I7" s="213" t="e">
        <f>H7/$E7*100</f>
        <v>#REF!</v>
      </c>
      <c r="J7" s="886" t="e">
        <f>#REF!</f>
        <v>#REF!</v>
      </c>
      <c r="K7" s="857" t="e">
        <f>J7/$E7*100</f>
        <v>#REF!</v>
      </c>
      <c r="L7" s="887" t="e">
        <f>D7/E7</f>
        <v>#REF!</v>
      </c>
    </row>
    <row r="8" spans="1:12" s="33" customFormat="1" ht="20.100000000000001" hidden="1" customHeight="1">
      <c r="A8" s="32"/>
      <c r="B8" s="1170" t="s">
        <v>363</v>
      </c>
      <c r="C8" s="1163"/>
      <c r="D8" s="888" t="e">
        <f>#REF!</f>
        <v>#REF!</v>
      </c>
      <c r="E8" s="888" t="e">
        <f>#REF!</f>
        <v>#REF!</v>
      </c>
      <c r="F8" s="889" t="e">
        <f>#REF!</f>
        <v>#REF!</v>
      </c>
      <c r="G8" s="315" t="e">
        <f>F8/$E8*100</f>
        <v>#REF!</v>
      </c>
      <c r="H8" s="890" t="e">
        <f>#REF!</f>
        <v>#REF!</v>
      </c>
      <c r="I8" s="315" t="e">
        <f>H8/$E8*100</f>
        <v>#REF!</v>
      </c>
      <c r="J8" s="890" t="e">
        <f>#REF!</f>
        <v>#REF!</v>
      </c>
      <c r="K8" s="316" t="e">
        <f>J8/$E8*100</f>
        <v>#REF!</v>
      </c>
      <c r="L8" s="891" t="e">
        <f>D8/E8</f>
        <v>#REF!</v>
      </c>
    </row>
    <row r="9" spans="1:12" s="33" customFormat="1" ht="20.100000000000001" customHeight="1">
      <c r="A9" s="32"/>
      <c r="B9" s="1106" t="s">
        <v>91</v>
      </c>
      <c r="C9" s="1163"/>
      <c r="D9" s="218">
        <v>24245</v>
      </c>
      <c r="E9" s="218">
        <v>32389</v>
      </c>
      <c r="F9" s="156">
        <v>22313.38</v>
      </c>
      <c r="G9" s="76">
        <v>68.891845997097775</v>
      </c>
      <c r="H9" s="158">
        <v>4835.17</v>
      </c>
      <c r="I9" s="76">
        <v>14.928432492512892</v>
      </c>
      <c r="J9" s="158">
        <v>5240.4399999999996</v>
      </c>
      <c r="K9" s="102">
        <v>16.179690635709655</v>
      </c>
      <c r="L9" s="934">
        <v>0.74855660872518448</v>
      </c>
    </row>
    <row r="10" spans="1:12" s="33" customFormat="1" ht="20.100000000000001" customHeight="1">
      <c r="A10" s="32"/>
      <c r="B10" s="884"/>
      <c r="C10" s="228" t="s">
        <v>1235</v>
      </c>
      <c r="D10" s="404">
        <v>6569</v>
      </c>
      <c r="E10" s="404">
        <v>7864.51</v>
      </c>
      <c r="F10" s="85">
        <v>6258.4</v>
      </c>
      <c r="G10" s="88">
        <v>79.577748645497294</v>
      </c>
      <c r="H10" s="87">
        <v>679.82</v>
      </c>
      <c r="I10" s="88">
        <v>8.6441494765726024</v>
      </c>
      <c r="J10" s="87">
        <v>926.28</v>
      </c>
      <c r="K10" s="330">
        <v>11.777974724426569</v>
      </c>
      <c r="L10" s="935">
        <v>0.83527136464954588</v>
      </c>
    </row>
    <row r="11" spans="1:12" ht="15" customHeight="1">
      <c r="B11" s="65" t="s">
        <v>1307</v>
      </c>
      <c r="E11" s="687"/>
    </row>
    <row r="12" spans="1:12" ht="27" customHeight="1">
      <c r="B12" s="1176" t="s">
        <v>1325</v>
      </c>
      <c r="C12" s="1176"/>
      <c r="D12" s="1176"/>
      <c r="E12" s="1176"/>
      <c r="F12" s="1176"/>
      <c r="G12" s="1176"/>
      <c r="H12" s="1176"/>
      <c r="I12" s="1176"/>
      <c r="J12" s="1176"/>
      <c r="K12" s="1176"/>
      <c r="L12" s="1176"/>
    </row>
    <row r="13" spans="1:12">
      <c r="B13" s="65" t="s">
        <v>1326</v>
      </c>
    </row>
    <row r="15" spans="1:12">
      <c r="D15" s="306"/>
      <c r="E15" s="938"/>
      <c r="F15" s="306"/>
      <c r="G15" s="350"/>
      <c r="H15" s="306"/>
      <c r="I15" s="350"/>
      <c r="J15" s="306"/>
      <c r="K15" s="350"/>
      <c r="L15" s="939"/>
    </row>
    <row r="16" spans="1:12">
      <c r="D16" s="306"/>
      <c r="E16" s="938"/>
      <c r="F16" s="306"/>
      <c r="G16" s="350"/>
      <c r="H16" s="306"/>
      <c r="I16" s="350"/>
      <c r="J16" s="306"/>
      <c r="K16" s="350"/>
      <c r="L16" s="939"/>
    </row>
  </sheetData>
  <mergeCells count="13">
    <mergeCell ref="B9:C9"/>
    <mergeCell ref="B12:L12"/>
    <mergeCell ref="F5:G5"/>
    <mergeCell ref="H5:I5"/>
    <mergeCell ref="J5:K5"/>
    <mergeCell ref="B7:C7"/>
    <mergeCell ref="B8:C8"/>
    <mergeCell ref="B3:C3"/>
    <mergeCell ref="B4:C6"/>
    <mergeCell ref="D4:D6"/>
    <mergeCell ref="E4:E6"/>
    <mergeCell ref="L4:L6"/>
    <mergeCell ref="F4:K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J23"/>
  <sheetViews>
    <sheetView showZeros="0" zoomScaleNormal="100" zoomScaleSheetLayoutView="100" workbookViewId="0">
      <selection activeCell="G17" sqref="G17"/>
    </sheetView>
  </sheetViews>
  <sheetFormatPr defaultColWidth="9" defaultRowHeight="12.75"/>
  <cols>
    <col min="1" max="1" width="1.25" style="29" customWidth="1"/>
    <col min="2" max="2" width="3.625" style="29" customWidth="1"/>
    <col min="3" max="3" width="7.625" style="29" customWidth="1"/>
    <col min="4" max="5" width="12.625" style="29" customWidth="1"/>
    <col min="6" max="6" width="10.625" style="29" customWidth="1"/>
    <col min="7" max="7" width="8.625" style="29" customWidth="1"/>
    <col min="8" max="8" width="10.625" style="29" customWidth="1"/>
    <col min="9" max="9" width="8.625" style="29" customWidth="1"/>
    <col min="10" max="10" width="10.625" style="29" customWidth="1"/>
    <col min="11" max="16384" width="9" style="29"/>
  </cols>
  <sheetData>
    <row r="1" spans="1:10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  <c r="J1" s="27"/>
    </row>
    <row r="2" spans="1:10" ht="20.100000000000001" customHeight="1">
      <c r="A2" s="27"/>
      <c r="B2" s="30" t="s">
        <v>291</v>
      </c>
      <c r="D2" s="30"/>
      <c r="E2" s="30"/>
      <c r="F2" s="27"/>
      <c r="G2" s="27"/>
      <c r="H2" s="27"/>
      <c r="I2" s="27"/>
      <c r="J2" s="27"/>
    </row>
    <row r="3" spans="1:10" s="33" customFormat="1" ht="20.100000000000001" customHeight="1">
      <c r="A3" s="32"/>
      <c r="B3" s="32"/>
      <c r="C3" s="1090"/>
      <c r="D3" s="1090"/>
      <c r="E3" s="32"/>
      <c r="F3" s="32"/>
      <c r="G3" s="32"/>
      <c r="H3" s="32"/>
      <c r="I3" s="32"/>
      <c r="J3" s="31" t="s">
        <v>292</v>
      </c>
    </row>
    <row r="4" spans="1:10" s="33" customFormat="1" ht="20.100000000000001" customHeight="1">
      <c r="A4" s="32"/>
      <c r="B4" s="1083"/>
      <c r="C4" s="1083"/>
      <c r="D4" s="1091"/>
      <c r="E4" s="1075" t="s">
        <v>276</v>
      </c>
      <c r="F4" s="1074"/>
      <c r="G4" s="1074"/>
      <c r="H4" s="1074"/>
      <c r="I4" s="1074"/>
      <c r="J4" s="1074"/>
    </row>
    <row r="5" spans="1:10" s="33" customFormat="1" ht="20.100000000000001" customHeight="1">
      <c r="A5" s="32"/>
      <c r="B5" s="1086"/>
      <c r="C5" s="1086"/>
      <c r="D5" s="1092"/>
      <c r="E5" s="1076"/>
      <c r="F5" s="1077" t="s">
        <v>112</v>
      </c>
      <c r="G5" s="1083"/>
      <c r="H5" s="1081" t="s">
        <v>113</v>
      </c>
      <c r="I5" s="1078"/>
      <c r="J5" s="1071" t="s">
        <v>293</v>
      </c>
    </row>
    <row r="6" spans="1:10" s="33" customFormat="1" ht="20.100000000000001" customHeight="1">
      <c r="A6" s="32"/>
      <c r="B6" s="1093"/>
      <c r="C6" s="1093"/>
      <c r="D6" s="1094"/>
      <c r="E6" s="1089"/>
      <c r="F6" s="35"/>
      <c r="G6" s="204" t="s">
        <v>186</v>
      </c>
      <c r="H6" s="37"/>
      <c r="I6" s="204" t="s">
        <v>186</v>
      </c>
      <c r="J6" s="1073"/>
    </row>
    <row r="7" spans="1:10" s="33" customFormat="1" ht="20.100000000000001" customHeight="1">
      <c r="A7" s="32"/>
      <c r="B7" s="1095" t="s">
        <v>110</v>
      </c>
      <c r="C7" s="1095"/>
      <c r="D7" s="1096"/>
      <c r="E7" s="41">
        <v>96226</v>
      </c>
      <c r="F7" s="41">
        <v>47988</v>
      </c>
      <c r="G7" s="95">
        <f>(F7/E7)*100</f>
        <v>49.870097478851875</v>
      </c>
      <c r="H7" s="43">
        <v>48238</v>
      </c>
      <c r="I7" s="96">
        <f>(H7/E7)*100</f>
        <v>50.129902521148125</v>
      </c>
      <c r="J7" s="95">
        <f>(F7/H7)*100</f>
        <v>99.481736390397614</v>
      </c>
    </row>
    <row r="8" spans="1:10" s="33" customFormat="1" ht="20.100000000000001" customHeight="1">
      <c r="A8" s="32"/>
      <c r="B8" s="1097" t="s">
        <v>294</v>
      </c>
      <c r="C8" s="1100" t="s">
        <v>295</v>
      </c>
      <c r="D8" s="1101"/>
      <c r="E8" s="73">
        <v>16989</v>
      </c>
      <c r="F8" s="73">
        <v>8679</v>
      </c>
      <c r="G8" s="76">
        <f t="shared" ref="G8:G20" si="0">(F8/E8)*100</f>
        <v>51.085996821472712</v>
      </c>
      <c r="H8" s="75">
        <v>8310</v>
      </c>
      <c r="I8" s="76">
        <f t="shared" ref="I8:I20" si="1">(H8/E8)*100</f>
        <v>48.914003178527281</v>
      </c>
      <c r="J8" s="74">
        <f>(F8/H8)*100</f>
        <v>104.44043321299638</v>
      </c>
    </row>
    <row r="9" spans="1:10" s="33" customFormat="1" ht="20.100000000000001" customHeight="1">
      <c r="A9" s="32"/>
      <c r="B9" s="1098"/>
      <c r="C9" s="1102" t="s">
        <v>296</v>
      </c>
      <c r="D9" s="1103"/>
      <c r="E9" s="47">
        <v>11202</v>
      </c>
      <c r="F9" s="47">
        <v>6035</v>
      </c>
      <c r="G9" s="108">
        <f t="shared" si="0"/>
        <v>53.874308159257275</v>
      </c>
      <c r="H9" s="49">
        <v>5167</v>
      </c>
      <c r="I9" s="108">
        <f t="shared" si="1"/>
        <v>46.125691840742725</v>
      </c>
      <c r="J9" s="48">
        <f t="shared" ref="J9:J13" si="2">(F9/H9)*100</f>
        <v>116.7989161989549</v>
      </c>
    </row>
    <row r="10" spans="1:10" s="33" customFormat="1" ht="20.100000000000001" customHeight="1">
      <c r="A10" s="32"/>
      <c r="B10" s="1098"/>
      <c r="C10" s="1102" t="s">
        <v>297</v>
      </c>
      <c r="D10" s="1103"/>
      <c r="E10" s="47">
        <v>11532</v>
      </c>
      <c r="F10" s="47">
        <v>5915</v>
      </c>
      <c r="G10" s="108">
        <f t="shared" si="0"/>
        <v>51.292056885189041</v>
      </c>
      <c r="H10" s="49">
        <v>5617</v>
      </c>
      <c r="I10" s="108">
        <f t="shared" si="1"/>
        <v>48.707943114810959</v>
      </c>
      <c r="J10" s="48">
        <f t="shared" si="2"/>
        <v>105.30532312622395</v>
      </c>
    </row>
    <row r="11" spans="1:10" s="33" customFormat="1" ht="20.100000000000001" customHeight="1">
      <c r="A11" s="32"/>
      <c r="B11" s="1098"/>
      <c r="C11" s="1102" t="s">
        <v>298</v>
      </c>
      <c r="D11" s="1103"/>
      <c r="E11" s="47">
        <v>15553</v>
      </c>
      <c r="F11" s="47">
        <v>8048</v>
      </c>
      <c r="G11" s="108">
        <f t="shared" si="0"/>
        <v>51.745643927216612</v>
      </c>
      <c r="H11" s="49">
        <v>7505</v>
      </c>
      <c r="I11" s="108">
        <f t="shared" si="1"/>
        <v>48.254356072783381</v>
      </c>
      <c r="J11" s="48">
        <f t="shared" si="2"/>
        <v>107.23517654896735</v>
      </c>
    </row>
    <row r="12" spans="1:10" s="33" customFormat="1" ht="20.100000000000001" customHeight="1">
      <c r="A12" s="32"/>
      <c r="B12" s="1098"/>
      <c r="C12" s="1102" t="s">
        <v>299</v>
      </c>
      <c r="D12" s="1103"/>
      <c r="E12" s="47">
        <v>16344</v>
      </c>
      <c r="F12" s="47">
        <v>8565</v>
      </c>
      <c r="G12" s="108">
        <f t="shared" si="0"/>
        <v>52.404552129221734</v>
      </c>
      <c r="H12" s="49">
        <v>7779</v>
      </c>
      <c r="I12" s="108">
        <f t="shared" si="1"/>
        <v>47.595447870778266</v>
      </c>
      <c r="J12" s="48">
        <f t="shared" si="2"/>
        <v>110.10412649440802</v>
      </c>
    </row>
    <row r="13" spans="1:10" s="33" customFormat="1" ht="20.100000000000001" customHeight="1">
      <c r="A13" s="32"/>
      <c r="B13" s="1098"/>
      <c r="C13" s="1102" t="s">
        <v>120</v>
      </c>
      <c r="D13" s="1103"/>
      <c r="E13" s="47">
        <v>6911</v>
      </c>
      <c r="F13" s="47">
        <v>3447</v>
      </c>
      <c r="G13" s="108">
        <f t="shared" si="0"/>
        <v>49.87700766893358</v>
      </c>
      <c r="H13" s="49">
        <v>3464</v>
      </c>
      <c r="I13" s="108">
        <f t="shared" si="1"/>
        <v>50.12299233106642</v>
      </c>
      <c r="J13" s="79">
        <f t="shared" si="2"/>
        <v>99.509237875288676</v>
      </c>
    </row>
    <row r="14" spans="1:10" s="33" customFormat="1" ht="20.100000000000001" customHeight="1">
      <c r="A14" s="32"/>
      <c r="B14" s="1099"/>
      <c r="C14" s="1104" t="s">
        <v>121</v>
      </c>
      <c r="D14" s="1105"/>
      <c r="E14" s="85">
        <v>17695</v>
      </c>
      <c r="F14" s="85">
        <v>7299</v>
      </c>
      <c r="G14" s="208">
        <f t="shared" si="0"/>
        <v>41.248940378638032</v>
      </c>
      <c r="H14" s="87">
        <v>10396</v>
      </c>
      <c r="I14" s="209">
        <f t="shared" si="1"/>
        <v>58.751059621361968</v>
      </c>
      <c r="J14" s="208">
        <f>(F14/H14)*100</f>
        <v>70.209696036937288</v>
      </c>
    </row>
    <row r="15" spans="1:10" s="33" customFormat="1" ht="9.9499999999999993" customHeight="1">
      <c r="A15" s="32"/>
      <c r="B15" s="32"/>
      <c r="C15" s="107"/>
      <c r="D15" s="107"/>
      <c r="E15" s="91"/>
      <c r="F15" s="91"/>
      <c r="G15" s="92"/>
      <c r="H15" s="91"/>
      <c r="I15" s="92"/>
      <c r="J15" s="92"/>
    </row>
    <row r="16" spans="1:10" s="33" customFormat="1" ht="20.100000000000001" customHeight="1">
      <c r="A16" s="32"/>
      <c r="B16" s="1095" t="s">
        <v>300</v>
      </c>
      <c r="C16" s="1095"/>
      <c r="D16" s="1096"/>
      <c r="E16" s="41">
        <v>17695</v>
      </c>
      <c r="F16" s="41">
        <f>SUM(F17:F20)</f>
        <v>7299</v>
      </c>
      <c r="G16" s="96">
        <f>(F16/E16)*100</f>
        <v>41.248940378638032</v>
      </c>
      <c r="H16" s="97">
        <f>SUM(H17:H20)</f>
        <v>10396</v>
      </c>
      <c r="I16" s="96">
        <f t="shared" si="1"/>
        <v>58.751059621361968</v>
      </c>
      <c r="J16" s="95">
        <v>70.2</v>
      </c>
    </row>
    <row r="17" spans="1:10" s="33" customFormat="1" ht="20.100000000000001" customHeight="1">
      <c r="A17" s="32"/>
      <c r="B17" s="1097" t="s">
        <v>301</v>
      </c>
      <c r="C17" s="1106" t="s">
        <v>302</v>
      </c>
      <c r="D17" s="1101"/>
      <c r="E17" s="73">
        <v>4731</v>
      </c>
      <c r="F17" s="73">
        <v>2170</v>
      </c>
      <c r="G17" s="76">
        <f t="shared" si="0"/>
        <v>45.867681251321073</v>
      </c>
      <c r="H17" s="101">
        <v>2561</v>
      </c>
      <c r="I17" s="76">
        <f t="shared" si="1"/>
        <v>54.132318748678934</v>
      </c>
      <c r="J17" s="74">
        <f>(F17/H17)*100</f>
        <v>84.732526356891839</v>
      </c>
    </row>
    <row r="18" spans="1:10" s="33" customFormat="1" ht="20.100000000000001" customHeight="1">
      <c r="A18" s="32"/>
      <c r="B18" s="1098"/>
      <c r="C18" s="1107" t="s">
        <v>303</v>
      </c>
      <c r="D18" s="1103"/>
      <c r="E18" s="47">
        <v>4455</v>
      </c>
      <c r="F18" s="47">
        <v>1885</v>
      </c>
      <c r="G18" s="108">
        <f t="shared" si="0"/>
        <v>42.312008978675649</v>
      </c>
      <c r="H18" s="109">
        <v>2570</v>
      </c>
      <c r="I18" s="108">
        <f t="shared" si="1"/>
        <v>57.687991021324358</v>
      </c>
      <c r="J18" s="48">
        <f t="shared" ref="J18:J20" si="3">(F18/H18)*100</f>
        <v>73.346303501945513</v>
      </c>
    </row>
    <row r="19" spans="1:10" s="33" customFormat="1" ht="20.100000000000001" customHeight="1">
      <c r="A19" s="32"/>
      <c r="B19" s="1098"/>
      <c r="C19" s="1107" t="s">
        <v>304</v>
      </c>
      <c r="D19" s="1103"/>
      <c r="E19" s="47">
        <v>4214</v>
      </c>
      <c r="F19" s="47">
        <v>1700</v>
      </c>
      <c r="G19" s="108">
        <f t="shared" si="0"/>
        <v>40.34171808258187</v>
      </c>
      <c r="H19" s="109">
        <v>2514</v>
      </c>
      <c r="I19" s="108">
        <f t="shared" si="1"/>
        <v>59.65828191741813</v>
      </c>
      <c r="J19" s="48">
        <f t="shared" si="3"/>
        <v>67.621320604614169</v>
      </c>
    </row>
    <row r="20" spans="1:10" s="33" customFormat="1" ht="20.100000000000001" customHeight="1">
      <c r="A20" s="32"/>
      <c r="B20" s="1099"/>
      <c r="C20" s="1108" t="s">
        <v>305</v>
      </c>
      <c r="D20" s="1109"/>
      <c r="E20" s="53">
        <v>4205</v>
      </c>
      <c r="F20" s="53">
        <v>1544</v>
      </c>
      <c r="G20" s="111">
        <f t="shared" si="0"/>
        <v>36.718192627824017</v>
      </c>
      <c r="H20" s="112">
        <v>2751</v>
      </c>
      <c r="I20" s="111">
        <f t="shared" si="1"/>
        <v>65.422116527942919</v>
      </c>
      <c r="J20" s="54">
        <f t="shared" si="3"/>
        <v>56.125045438022539</v>
      </c>
    </row>
    <row r="21" spans="1:10" s="33" customFormat="1" ht="15" customHeight="1">
      <c r="A21" s="32"/>
      <c r="B21" s="65" t="s">
        <v>306</v>
      </c>
      <c r="D21" s="65"/>
      <c r="E21" s="66"/>
      <c r="F21" s="66"/>
      <c r="G21" s="66"/>
      <c r="H21" s="66"/>
      <c r="I21" s="66"/>
      <c r="J21" s="66"/>
    </row>
    <row r="22" spans="1:10" s="33" customFormat="1" ht="15" customHeight="1">
      <c r="A22" s="32"/>
      <c r="B22" s="65" t="s">
        <v>437</v>
      </c>
      <c r="C22" s="65"/>
      <c r="D22" s="65"/>
      <c r="E22" s="67"/>
      <c r="F22" s="67"/>
      <c r="G22" s="67"/>
      <c r="H22" s="67"/>
      <c r="I22" s="67"/>
      <c r="J22" s="67"/>
    </row>
    <row r="23" spans="1:10" s="33" customFormat="1" ht="15" customHeight="1">
      <c r="B23" s="65" t="s">
        <v>438</v>
      </c>
    </row>
  </sheetData>
  <mergeCells count="22">
    <mergeCell ref="B16:D16"/>
    <mergeCell ref="B17:B20"/>
    <mergeCell ref="C17:D17"/>
    <mergeCell ref="C18:D18"/>
    <mergeCell ref="C19:D19"/>
    <mergeCell ref="C20:D20"/>
    <mergeCell ref="B7:D7"/>
    <mergeCell ref="B8:B14"/>
    <mergeCell ref="C8:D8"/>
    <mergeCell ref="C9:D9"/>
    <mergeCell ref="C10:D10"/>
    <mergeCell ref="C11:D11"/>
    <mergeCell ref="C12:D12"/>
    <mergeCell ref="C13:D13"/>
    <mergeCell ref="C14:D14"/>
    <mergeCell ref="C3:D3"/>
    <mergeCell ref="B4:D6"/>
    <mergeCell ref="F4:J4"/>
    <mergeCell ref="F5:G5"/>
    <mergeCell ref="H5:I5"/>
    <mergeCell ref="J5:J6"/>
    <mergeCell ref="E4:E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4294967295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D5B5"/>
    <pageSetUpPr fitToPage="1"/>
  </sheetPr>
  <dimension ref="A1:O14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687" customWidth="1"/>
    <col min="2" max="2" width="4.125" style="687" customWidth="1"/>
    <col min="3" max="3" width="14" style="687" bestFit="1" customWidth="1"/>
    <col min="4" max="4" width="12.625" style="687" customWidth="1"/>
    <col min="5" max="5" width="10.625" style="687" customWidth="1"/>
    <col min="6" max="6" width="8.625" style="687" customWidth="1"/>
    <col min="7" max="7" width="10.625" style="687" customWidth="1"/>
    <col min="8" max="8" width="8.625" style="687" customWidth="1"/>
    <col min="9" max="9" width="10.625" style="687" customWidth="1"/>
    <col min="10" max="10" width="8.625" style="687" customWidth="1"/>
    <col min="11" max="11" width="10.625" style="687" customWidth="1"/>
    <col min="12" max="12" width="8.625" style="687" customWidth="1"/>
    <col min="13" max="13" width="10.625" style="687" customWidth="1"/>
    <col min="14" max="14" width="8.625" style="687" customWidth="1"/>
    <col min="15" max="15" width="7.625" style="687" customWidth="1"/>
    <col min="16" max="16384" width="9" style="687"/>
  </cols>
  <sheetData>
    <row r="1" spans="1:15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5" ht="20.100000000000001" customHeight="1">
      <c r="A2" s="189"/>
      <c r="B2" s="1" t="s">
        <v>1264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0.100000000000001" customHeight="1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1"/>
      <c r="N3" s="31" t="s">
        <v>90</v>
      </c>
    </row>
    <row r="4" spans="1:15" ht="20.100000000000001" customHeight="1">
      <c r="B4" s="1083"/>
      <c r="C4" s="1091"/>
      <c r="D4" s="1075" t="s">
        <v>1265</v>
      </c>
      <c r="E4" s="1110" t="s">
        <v>1266</v>
      </c>
      <c r="F4" s="1110"/>
      <c r="G4" s="1110"/>
      <c r="H4" s="1110"/>
      <c r="I4" s="1110"/>
      <c r="J4" s="1110"/>
      <c r="K4" s="1110"/>
      <c r="L4" s="1110"/>
      <c r="M4" s="1110"/>
      <c r="N4" s="1110"/>
    </row>
    <row r="5" spans="1:15" ht="20.100000000000001" customHeight="1">
      <c r="B5" s="1086"/>
      <c r="C5" s="1092"/>
      <c r="D5" s="1076"/>
      <c r="E5" s="1075" t="s">
        <v>1267</v>
      </c>
      <c r="F5" s="1112"/>
      <c r="G5" s="1111" t="s">
        <v>1268</v>
      </c>
      <c r="H5" s="1112"/>
      <c r="I5" s="1111" t="s">
        <v>1269</v>
      </c>
      <c r="J5" s="1112"/>
      <c r="K5" s="1111" t="s">
        <v>1270</v>
      </c>
      <c r="L5" s="1112"/>
      <c r="M5" s="1111" t="s">
        <v>1271</v>
      </c>
      <c r="N5" s="1071"/>
    </row>
    <row r="6" spans="1:15" ht="20.100000000000001" customHeight="1">
      <c r="B6" s="929"/>
      <c r="C6" s="930"/>
      <c r="D6" s="1089"/>
      <c r="E6" s="928"/>
      <c r="F6" s="272" t="s">
        <v>97</v>
      </c>
      <c r="G6" s="931"/>
      <c r="H6" s="272" t="s">
        <v>97</v>
      </c>
      <c r="I6" s="931"/>
      <c r="J6" s="272" t="s">
        <v>97</v>
      </c>
      <c r="K6" s="931"/>
      <c r="L6" s="272" t="s">
        <v>97</v>
      </c>
      <c r="M6" s="931"/>
      <c r="N6" s="408" t="s">
        <v>97</v>
      </c>
    </row>
    <row r="7" spans="1:15" ht="20.100000000000001" hidden="1" customHeight="1">
      <c r="B7" s="1122" t="s">
        <v>1252</v>
      </c>
      <c r="C7" s="1123"/>
      <c r="D7" s="215" t="e">
        <f>'4_2'!D7</f>
        <v>#REF!</v>
      </c>
      <c r="E7" s="885" t="e">
        <f>#REF!</f>
        <v>#REF!</v>
      </c>
      <c r="F7" s="765" t="e">
        <f>E7/$D7*100</f>
        <v>#REF!</v>
      </c>
      <c r="G7" s="886" t="e">
        <f>#REF!</f>
        <v>#REF!</v>
      </c>
      <c r="H7" s="765" t="e">
        <f>G7/$D7*100</f>
        <v>#REF!</v>
      </c>
      <c r="I7" s="886" t="e">
        <f>#REF!</f>
        <v>#REF!</v>
      </c>
      <c r="J7" s="765" t="e">
        <f>I7/$D7*100</f>
        <v>#REF!</v>
      </c>
      <c r="K7" s="886" t="e">
        <f>#REF!</f>
        <v>#REF!</v>
      </c>
      <c r="L7" s="765" t="e">
        <f>K7/$D7*100</f>
        <v>#REF!</v>
      </c>
      <c r="M7" s="893" t="e">
        <f>#REF!</f>
        <v>#REF!</v>
      </c>
      <c r="N7" s="211" t="e">
        <f>M7/$D7*100</f>
        <v>#REF!</v>
      </c>
    </row>
    <row r="8" spans="1:15" ht="20.100000000000001" hidden="1" customHeight="1">
      <c r="B8" s="1170" t="s">
        <v>363</v>
      </c>
      <c r="C8" s="1163"/>
      <c r="D8" s="888" t="e">
        <f>'4_2'!D8</f>
        <v>#REF!</v>
      </c>
      <c r="E8" s="889" t="e">
        <f>#REF!</f>
        <v>#REF!</v>
      </c>
      <c r="F8" s="894" t="e">
        <f>E8/$D8*100</f>
        <v>#REF!</v>
      </c>
      <c r="G8" s="890" t="e">
        <f>#REF!</f>
        <v>#REF!</v>
      </c>
      <c r="H8" s="895" t="e">
        <f>G8/$D8*100</f>
        <v>#REF!</v>
      </c>
      <c r="I8" s="890" t="e">
        <f>#REF!</f>
        <v>#REF!</v>
      </c>
      <c r="J8" s="895" t="e">
        <f>I8/$D8*100</f>
        <v>#REF!</v>
      </c>
      <c r="K8" s="890" t="e">
        <f>#REF!</f>
        <v>#REF!</v>
      </c>
      <c r="L8" s="896" t="e">
        <f>K8/$D8*100</f>
        <v>#REF!</v>
      </c>
      <c r="M8" s="897" t="e">
        <f>#REF!</f>
        <v>#REF!</v>
      </c>
      <c r="N8" s="896" t="e">
        <f>M8/$D8*100</f>
        <v>#REF!</v>
      </c>
    </row>
    <row r="9" spans="1:15" ht="20.100000000000001" customHeight="1">
      <c r="B9" s="1106" t="s">
        <v>91</v>
      </c>
      <c r="C9" s="1163"/>
      <c r="D9" s="888">
        <v>24245</v>
      </c>
      <c r="E9" s="324">
        <v>22489</v>
      </c>
      <c r="F9" s="336">
        <v>92.757269540111366</v>
      </c>
      <c r="G9" s="325">
        <v>5629</v>
      </c>
      <c r="H9" s="315">
        <v>23.217158176943702</v>
      </c>
      <c r="I9" s="325">
        <v>1467</v>
      </c>
      <c r="J9" s="315">
        <v>6.0507321097133433</v>
      </c>
      <c r="K9" s="325">
        <v>560</v>
      </c>
      <c r="L9" s="323">
        <v>2.3097545885749637</v>
      </c>
      <c r="M9" s="882">
        <v>2244</v>
      </c>
      <c r="N9" s="323">
        <v>9.255516601361105</v>
      </c>
    </row>
    <row r="10" spans="1:15" ht="20.100000000000001" customHeight="1">
      <c r="B10" s="543"/>
      <c r="C10" s="898" t="s">
        <v>122</v>
      </c>
      <c r="D10" s="404">
        <v>6569</v>
      </c>
      <c r="E10" s="85">
        <v>5643</v>
      </c>
      <c r="F10" s="209">
        <v>85.903486070939266</v>
      </c>
      <c r="G10" s="87">
        <v>1331</v>
      </c>
      <c r="H10" s="88">
        <v>20.261835895874565</v>
      </c>
      <c r="I10" s="87">
        <v>325</v>
      </c>
      <c r="J10" s="88">
        <v>4.9474805906530674</v>
      </c>
      <c r="K10" s="87">
        <v>111</v>
      </c>
      <c r="L10" s="86">
        <v>1.6897549094230475</v>
      </c>
      <c r="M10" s="405">
        <v>474</v>
      </c>
      <c r="N10" s="86">
        <v>7.2157101537524735</v>
      </c>
    </row>
    <row r="11" spans="1:15" ht="15" customHeight="1">
      <c r="B11" s="65" t="s">
        <v>1308</v>
      </c>
      <c r="C11" s="65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</row>
    <row r="12" spans="1:15" ht="27.75" customHeight="1">
      <c r="B12" s="1176" t="s">
        <v>1327</v>
      </c>
      <c r="C12" s="1176"/>
      <c r="D12" s="1176"/>
      <c r="E12" s="1176"/>
      <c r="F12" s="1176"/>
      <c r="G12" s="1176"/>
      <c r="H12" s="1176"/>
      <c r="I12" s="1176"/>
      <c r="J12" s="1176"/>
      <c r="K12" s="1176"/>
      <c r="L12" s="1176"/>
      <c r="M12" s="1176"/>
      <c r="N12" s="1176"/>
    </row>
    <row r="13" spans="1:15">
      <c r="D13" s="306"/>
      <c r="E13" s="306"/>
      <c r="F13" s="350"/>
      <c r="G13" s="306"/>
      <c r="H13" s="350"/>
      <c r="I13" s="306"/>
      <c r="J13" s="350"/>
      <c r="K13" s="306"/>
      <c r="L13" s="350"/>
      <c r="M13" s="306"/>
      <c r="N13" s="350"/>
    </row>
    <row r="14" spans="1:15">
      <c r="D14" s="306"/>
      <c r="E14" s="306"/>
      <c r="F14" s="350"/>
      <c r="G14" s="306"/>
      <c r="H14" s="350"/>
      <c r="I14" s="306"/>
      <c r="J14" s="350"/>
      <c r="K14" s="306"/>
      <c r="L14" s="350"/>
      <c r="M14" s="306"/>
      <c r="N14" s="350"/>
    </row>
  </sheetData>
  <mergeCells count="12">
    <mergeCell ref="B7:C7"/>
    <mergeCell ref="B8:C8"/>
    <mergeCell ref="B9:C9"/>
    <mergeCell ref="B12:N12"/>
    <mergeCell ref="B4:C5"/>
    <mergeCell ref="E4:N4"/>
    <mergeCell ref="E5:F5"/>
    <mergeCell ref="G5:H5"/>
    <mergeCell ref="I5:J5"/>
    <mergeCell ref="K5:L5"/>
    <mergeCell ref="M5:N5"/>
    <mergeCell ref="D4:D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3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D5B5"/>
    <pageSetUpPr fitToPage="1"/>
  </sheetPr>
  <dimension ref="A1:I14"/>
  <sheetViews>
    <sheetView showZeros="0" zoomScaleNormal="100" zoomScaleSheetLayoutView="100" workbookViewId="0">
      <selection activeCell="B3" sqref="B3:C3"/>
    </sheetView>
  </sheetViews>
  <sheetFormatPr defaultColWidth="9" defaultRowHeight="12.75"/>
  <cols>
    <col min="1" max="1" width="1.25" style="687" customWidth="1"/>
    <col min="2" max="2" width="4.125" style="687" customWidth="1"/>
    <col min="3" max="3" width="23.375" style="687" customWidth="1"/>
    <col min="4" max="4" width="23.375" style="892" customWidth="1"/>
    <col min="5" max="6" width="23.375" style="687" customWidth="1"/>
    <col min="7" max="8" width="16.625" style="687" customWidth="1"/>
    <col min="9" max="16384" width="9" style="687"/>
  </cols>
  <sheetData>
    <row r="1" spans="1:9" ht="14.1" customHeight="1">
      <c r="A1" s="189"/>
      <c r="B1" s="28" t="s">
        <v>88</v>
      </c>
      <c r="C1" s="189"/>
      <c r="D1" s="899"/>
      <c r="E1" s="189"/>
      <c r="F1" s="189"/>
      <c r="G1" s="189"/>
      <c r="H1" s="189"/>
    </row>
    <row r="2" spans="1:9" ht="20.100000000000001" customHeight="1">
      <c r="A2" s="189"/>
      <c r="B2" s="1" t="s">
        <v>1272</v>
      </c>
      <c r="C2" s="1"/>
      <c r="D2" s="899"/>
      <c r="E2" s="189"/>
      <c r="F2" s="189"/>
      <c r="G2" s="189"/>
      <c r="H2" s="189"/>
    </row>
    <row r="3" spans="1:9" s="33" customFormat="1" ht="20.100000000000001" customHeight="1">
      <c r="A3" s="32"/>
      <c r="B3" s="1164"/>
      <c r="C3" s="1164"/>
      <c r="D3" s="534"/>
      <c r="E3" s="32"/>
      <c r="F3" s="31" t="s">
        <v>1177</v>
      </c>
      <c r="G3" s="31"/>
    </row>
    <row r="4" spans="1:9" s="563" customFormat="1" ht="30" customHeight="1">
      <c r="A4" s="534"/>
      <c r="B4" s="1072"/>
      <c r="C4" s="1127"/>
      <c r="D4" s="1124" t="s">
        <v>1273</v>
      </c>
      <c r="E4" s="1124" t="s">
        <v>1274</v>
      </c>
      <c r="F4" s="1075" t="s">
        <v>1275</v>
      </c>
      <c r="G4" s="892"/>
    </row>
    <row r="5" spans="1:9" s="33" customFormat="1" ht="20.100000000000001" customHeight="1">
      <c r="A5" s="32"/>
      <c r="B5" s="1073"/>
      <c r="C5" s="1114"/>
      <c r="D5" s="1177"/>
      <c r="E5" s="1177"/>
      <c r="F5" s="1150"/>
      <c r="G5" s="687"/>
    </row>
    <row r="6" spans="1:9" s="33" customFormat="1" ht="20.100000000000001" hidden="1" customHeight="1">
      <c r="A6" s="32"/>
      <c r="B6" s="1122" t="s">
        <v>1252</v>
      </c>
      <c r="C6" s="1123"/>
      <c r="D6" s="900" t="e">
        <f>'4_5'!D7</f>
        <v>#REF!</v>
      </c>
      <c r="E6" s="470" t="e">
        <f>'4_5'!E7</f>
        <v>#REF!</v>
      </c>
      <c r="F6" s="217" t="e">
        <f>E6/D6*100</f>
        <v>#REF!</v>
      </c>
      <c r="G6" s="687"/>
    </row>
    <row r="7" spans="1:9" s="33" customFormat="1" ht="20.100000000000001" hidden="1" customHeight="1">
      <c r="A7" s="32"/>
      <c r="B7" s="1170" t="s">
        <v>1276</v>
      </c>
      <c r="C7" s="1163"/>
      <c r="D7" s="901" t="e">
        <f>'4_5'!D8</f>
        <v>#REF!</v>
      </c>
      <c r="E7" s="902" t="e">
        <f>'4_5'!E8</f>
        <v>#REF!</v>
      </c>
      <c r="F7" s="313" t="e">
        <f>E7/D7*100</f>
        <v>#REF!</v>
      </c>
      <c r="G7" s="687"/>
    </row>
    <row r="8" spans="1:9" s="33" customFormat="1" ht="20.100000000000001" customHeight="1">
      <c r="A8" s="32"/>
      <c r="B8" s="1106" t="s">
        <v>91</v>
      </c>
      <c r="C8" s="1163"/>
      <c r="D8" s="903">
        <f>'4_5'!D9</f>
        <v>36963</v>
      </c>
      <c r="E8" s="327">
        <f>'4_5'!E9</f>
        <v>20539</v>
      </c>
      <c r="F8" s="77">
        <f>E8/D8*100</f>
        <v>55.566377187998803</v>
      </c>
      <c r="G8" s="687"/>
    </row>
    <row r="9" spans="1:9" s="33" customFormat="1" ht="20.100000000000001" customHeight="1">
      <c r="A9" s="32"/>
      <c r="B9" s="884"/>
      <c r="C9" s="228" t="s">
        <v>1277</v>
      </c>
      <c r="D9" s="772">
        <f>'4_5'!D10</f>
        <v>9099</v>
      </c>
      <c r="E9" s="772">
        <f>'4_5'!E10</f>
        <v>5787</v>
      </c>
      <c r="F9" s="89">
        <f>E9/D9*100</f>
        <v>63.600395647873398</v>
      </c>
      <c r="G9" s="687"/>
    </row>
    <row r="10" spans="1:9" s="33" customFormat="1" ht="15" customHeight="1">
      <c r="A10" s="32"/>
      <c r="B10" s="65" t="s">
        <v>1308</v>
      </c>
      <c r="C10" s="65"/>
      <c r="D10" s="66"/>
      <c r="E10" s="66"/>
      <c r="F10" s="66"/>
      <c r="G10" s="66"/>
      <c r="H10" s="66"/>
      <c r="I10" s="687"/>
    </row>
    <row r="11" spans="1:9" s="33" customFormat="1" ht="15" customHeight="1">
      <c r="A11" s="32"/>
      <c r="B11" s="1138" t="s">
        <v>1328</v>
      </c>
      <c r="C11" s="1138"/>
      <c r="D11" s="1138"/>
      <c r="E11" s="1138"/>
      <c r="F11" s="1138"/>
      <c r="G11" s="1138"/>
      <c r="H11" s="1138"/>
    </row>
    <row r="12" spans="1:9" ht="15" customHeight="1">
      <c r="B12" s="773" t="s">
        <v>1329</v>
      </c>
    </row>
    <row r="13" spans="1:9" ht="15" customHeight="1">
      <c r="B13" s="1138" t="s">
        <v>1330</v>
      </c>
      <c r="C13" s="1138"/>
      <c r="D13" s="1138"/>
      <c r="E13" s="1138"/>
      <c r="F13" s="1138"/>
      <c r="G13" s="1138"/>
      <c r="H13" s="1138"/>
    </row>
    <row r="14" spans="1:9" s="774" customFormat="1" ht="15" customHeight="1">
      <c r="A14" s="904"/>
      <c r="B14" s="1138" t="s">
        <v>1331</v>
      </c>
      <c r="C14" s="1138"/>
      <c r="D14" s="1138"/>
      <c r="E14" s="1138"/>
      <c r="F14" s="1138"/>
      <c r="G14" s="1138"/>
      <c r="H14" s="1138"/>
    </row>
  </sheetData>
  <mergeCells count="11">
    <mergeCell ref="B3:C3"/>
    <mergeCell ref="B4:C5"/>
    <mergeCell ref="D4:D5"/>
    <mergeCell ref="E4:E5"/>
    <mergeCell ref="B14:H14"/>
    <mergeCell ref="F4:F5"/>
    <mergeCell ref="B7:C7"/>
    <mergeCell ref="B8:C8"/>
    <mergeCell ref="B11:H11"/>
    <mergeCell ref="B13:H13"/>
    <mergeCell ref="B6:C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D5B5"/>
    <pageSetUpPr fitToPage="1"/>
  </sheetPr>
  <dimension ref="A1:N37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687" customWidth="1"/>
    <col min="2" max="2" width="3.25" style="687" customWidth="1"/>
    <col min="3" max="3" width="18.125" style="687" bestFit="1" customWidth="1"/>
    <col min="4" max="4" width="12.625" style="687" customWidth="1"/>
    <col min="5" max="5" width="10.625" style="687" customWidth="1"/>
    <col min="6" max="6" width="8.625" style="687" customWidth="1"/>
    <col min="7" max="8" width="10.25" style="687" customWidth="1"/>
    <col min="9" max="11" width="8.625" style="687" customWidth="1"/>
    <col min="12" max="12" width="10.625" style="687" customWidth="1"/>
    <col min="13" max="13" width="8.625" style="687" customWidth="1"/>
    <col min="14" max="16384" width="9" style="687"/>
  </cols>
  <sheetData>
    <row r="1" spans="1:14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4" ht="20.100000000000001" customHeight="1">
      <c r="A2" s="189"/>
      <c r="B2" s="1" t="s">
        <v>1278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s="33" customFormat="1" ht="20.100000000000001" customHeight="1">
      <c r="A3" s="32"/>
      <c r="B3" s="32"/>
      <c r="C3" s="32"/>
      <c r="D3" s="32"/>
      <c r="E3" s="32"/>
      <c r="F3" s="31"/>
      <c r="G3" s="32"/>
      <c r="H3" s="32"/>
      <c r="I3" s="32"/>
      <c r="J3" s="32"/>
      <c r="L3" s="31"/>
      <c r="M3" s="31" t="s">
        <v>1177</v>
      </c>
    </row>
    <row r="4" spans="1:14" s="33" customFormat="1" ht="20.100000000000001" customHeight="1">
      <c r="A4" s="32"/>
      <c r="B4" s="1083"/>
      <c r="C4" s="1091"/>
      <c r="D4" s="1124" t="s">
        <v>1279</v>
      </c>
      <c r="E4" s="1075" t="s">
        <v>1274</v>
      </c>
      <c r="F4" s="1071"/>
      <c r="G4" s="1110"/>
      <c r="H4" s="1110"/>
      <c r="I4" s="1110"/>
      <c r="J4" s="1110"/>
      <c r="K4" s="1121"/>
      <c r="L4" s="1075" t="s">
        <v>1280</v>
      </c>
      <c r="M4" s="1071"/>
    </row>
    <row r="5" spans="1:14" s="33" customFormat="1" ht="20.100000000000001" customHeight="1">
      <c r="A5" s="32"/>
      <c r="B5" s="1086"/>
      <c r="C5" s="1092"/>
      <c r="D5" s="1125"/>
      <c r="E5" s="1076"/>
      <c r="F5" s="1072"/>
      <c r="G5" s="1134" t="s">
        <v>1267</v>
      </c>
      <c r="H5" s="1178" t="s">
        <v>1268</v>
      </c>
      <c r="I5" s="1178" t="s">
        <v>1269</v>
      </c>
      <c r="J5" s="1178" t="s">
        <v>1270</v>
      </c>
      <c r="K5" s="1179" t="s">
        <v>1271</v>
      </c>
      <c r="L5" s="1076"/>
      <c r="M5" s="1072"/>
    </row>
    <row r="6" spans="1:14" s="33" customFormat="1" ht="20.100000000000001" customHeight="1">
      <c r="A6" s="32"/>
      <c r="B6" s="527"/>
      <c r="C6" s="535"/>
      <c r="D6" s="1126"/>
      <c r="E6" s="203"/>
      <c r="F6" s="542" t="s">
        <v>97</v>
      </c>
      <c r="G6" s="1135"/>
      <c r="H6" s="1157"/>
      <c r="I6" s="1157"/>
      <c r="J6" s="1157"/>
      <c r="K6" s="1180"/>
      <c r="L6" s="528"/>
      <c r="M6" s="542" t="s">
        <v>97</v>
      </c>
    </row>
    <row r="7" spans="1:14" s="33" customFormat="1" ht="18.75" hidden="1" customHeight="1">
      <c r="A7" s="32"/>
      <c r="B7" s="1122" t="s">
        <v>1252</v>
      </c>
      <c r="C7" s="1123"/>
      <c r="D7" s="215" t="e">
        <f>#REF!</f>
        <v>#REF!</v>
      </c>
      <c r="E7" s="877" t="e">
        <f>#REF!</f>
        <v>#REF!</v>
      </c>
      <c r="F7" s="574" t="e">
        <f>E7/D7*100</f>
        <v>#REF!</v>
      </c>
      <c r="G7" s="885" t="e">
        <f>#REF!</f>
        <v>#REF!</v>
      </c>
      <c r="H7" s="886" t="e">
        <f>#REF!</f>
        <v>#REF!</v>
      </c>
      <c r="I7" s="886" t="e">
        <f>#REF!</f>
        <v>#REF!</v>
      </c>
      <c r="J7" s="886" t="e">
        <f>#REF!</f>
        <v>#REF!</v>
      </c>
      <c r="K7" s="893" t="e">
        <f>#REF!</f>
        <v>#REF!</v>
      </c>
      <c r="L7" s="215" t="e">
        <f>#REF!</f>
        <v>#REF!</v>
      </c>
      <c r="M7" s="574" t="e">
        <f>L7/D7*100</f>
        <v>#REF!</v>
      </c>
    </row>
    <row r="8" spans="1:14" s="33" customFormat="1" ht="20.100000000000001" hidden="1" customHeight="1">
      <c r="A8" s="32"/>
      <c r="B8" s="1107" t="s">
        <v>363</v>
      </c>
      <c r="C8" s="1103"/>
      <c r="D8" s="218" t="e">
        <f>#REF!</f>
        <v>#REF!</v>
      </c>
      <c r="E8" s="932" t="e">
        <f>#REF!</f>
        <v>#REF!</v>
      </c>
      <c r="F8" s="74" t="e">
        <f>E8/D8*100</f>
        <v>#REF!</v>
      </c>
      <c r="G8" s="156" t="e">
        <f>#REF!</f>
        <v>#REF!</v>
      </c>
      <c r="H8" s="158" t="e">
        <f>#REF!</f>
        <v>#REF!</v>
      </c>
      <c r="I8" s="158" t="e">
        <f>#REF!</f>
        <v>#REF!</v>
      </c>
      <c r="J8" s="158" t="e">
        <f>#REF!</f>
        <v>#REF!</v>
      </c>
      <c r="K8" s="933" t="e">
        <f>#REF!</f>
        <v>#REF!</v>
      </c>
      <c r="L8" s="218" t="e">
        <f>#REF!</f>
        <v>#REF!</v>
      </c>
      <c r="M8" s="74" t="e">
        <f>L8/D8*100</f>
        <v>#REF!</v>
      </c>
    </row>
    <row r="9" spans="1:14" s="33" customFormat="1" ht="20.100000000000001" customHeight="1">
      <c r="A9" s="32"/>
      <c r="B9" s="1095" t="s">
        <v>91</v>
      </c>
      <c r="C9" s="1096"/>
      <c r="D9" s="215">
        <v>36963</v>
      </c>
      <c r="E9" s="215">
        <v>20539</v>
      </c>
      <c r="F9" s="574">
        <v>55.566377187998803</v>
      </c>
      <c r="G9" s="308">
        <v>15767</v>
      </c>
      <c r="H9" s="309">
        <v>3542</v>
      </c>
      <c r="I9" s="309">
        <v>800</v>
      </c>
      <c r="J9" s="309">
        <v>213</v>
      </c>
      <c r="K9" s="212">
        <v>217</v>
      </c>
      <c r="L9" s="215">
        <v>16424</v>
      </c>
      <c r="M9" s="574">
        <v>44.43362281200119</v>
      </c>
    </row>
    <row r="10" spans="1:14" s="33" customFormat="1" ht="20.100000000000001" customHeight="1">
      <c r="A10" s="32"/>
      <c r="B10" s="531"/>
      <c r="C10" s="898" t="s">
        <v>1281</v>
      </c>
      <c r="D10" s="404">
        <v>9099</v>
      </c>
      <c r="E10" s="404">
        <v>5787</v>
      </c>
      <c r="F10" s="86">
        <v>63.600395647873398</v>
      </c>
      <c r="G10" s="85">
        <v>4405</v>
      </c>
      <c r="H10" s="87">
        <v>1024</v>
      </c>
      <c r="I10" s="87">
        <v>233</v>
      </c>
      <c r="J10" s="87">
        <v>62</v>
      </c>
      <c r="K10" s="405">
        <v>63</v>
      </c>
      <c r="L10" s="404">
        <v>3312</v>
      </c>
      <c r="M10" s="86">
        <v>36.399604352126609</v>
      </c>
      <c r="N10" s="687"/>
    </row>
    <row r="11" spans="1:14" s="33" customFormat="1" ht="15" customHeight="1">
      <c r="A11" s="32"/>
      <c r="B11" s="65" t="s">
        <v>1308</v>
      </c>
      <c r="C11" s="65"/>
      <c r="D11" s="66"/>
      <c r="E11" s="66"/>
      <c r="F11" s="66"/>
      <c r="G11" s="66"/>
      <c r="H11" s="66"/>
      <c r="I11" s="66"/>
      <c r="J11" s="66"/>
      <c r="K11" s="66"/>
      <c r="L11" s="66"/>
      <c r="M11" s="66"/>
    </row>
    <row r="12" spans="1:14" s="33" customFormat="1" ht="15" customHeight="1">
      <c r="A12" s="32"/>
      <c r="B12" s="65" t="s">
        <v>1332</v>
      </c>
      <c r="C12" s="654"/>
      <c r="D12" s="654"/>
      <c r="E12" s="654"/>
      <c r="F12" s="654"/>
      <c r="G12" s="654"/>
      <c r="H12" s="654"/>
      <c r="I12" s="654"/>
      <c r="J12" s="67"/>
      <c r="K12" s="67"/>
      <c r="L12" s="67"/>
      <c r="M12" s="67"/>
    </row>
    <row r="13" spans="1:14" s="33" customFormat="1" ht="14.25">
      <c r="D13" s="304"/>
      <c r="E13" s="304"/>
      <c r="F13" s="72"/>
      <c r="G13" s="304"/>
      <c r="H13" s="304"/>
      <c r="I13" s="304"/>
      <c r="J13" s="304"/>
      <c r="K13" s="304"/>
      <c r="L13" s="304"/>
      <c r="M13" s="72"/>
    </row>
    <row r="14" spans="1:14">
      <c r="D14" s="306"/>
      <c r="E14" s="306"/>
      <c r="F14" s="350"/>
      <c r="G14" s="306"/>
      <c r="H14" s="306"/>
      <c r="I14" s="306"/>
      <c r="J14" s="306"/>
      <c r="K14" s="306"/>
      <c r="L14" s="306"/>
      <c r="M14" s="350"/>
    </row>
    <row r="15" spans="1:14" ht="15" customHeight="1"/>
    <row r="26" ht="15" customHeight="1"/>
    <row r="37" ht="15" customHeight="1"/>
  </sheetData>
  <mergeCells count="13">
    <mergeCell ref="B7:C7"/>
    <mergeCell ref="B8:C8"/>
    <mergeCell ref="B9:C9"/>
    <mergeCell ref="B4:C5"/>
    <mergeCell ref="E4:F5"/>
    <mergeCell ref="G4:K4"/>
    <mergeCell ref="L4:M5"/>
    <mergeCell ref="D4:D6"/>
    <mergeCell ref="G5:G6"/>
    <mergeCell ref="H5:H6"/>
    <mergeCell ref="I5:I6"/>
    <mergeCell ref="J5:J6"/>
    <mergeCell ref="K5:K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showGridLines="0" showZeros="0" topLeftCell="B1" zoomScaleNormal="100" zoomScaleSheetLayoutView="100" workbookViewId="0">
      <selection activeCell="F27" sqref="F27"/>
    </sheetView>
  </sheetViews>
  <sheetFormatPr defaultColWidth="9" defaultRowHeight="12.75"/>
  <cols>
    <col min="1" max="1" width="1.25" style="190" customWidth="1"/>
    <col min="2" max="2" width="3.625" style="190" customWidth="1"/>
    <col min="3" max="3" width="12.625" style="190" customWidth="1"/>
    <col min="4" max="4" width="15" style="190" bestFit="1" customWidth="1"/>
    <col min="5" max="5" width="10" style="190" customWidth="1"/>
    <col min="6" max="6" width="10.5" style="190" bestFit="1" customWidth="1"/>
    <col min="7" max="7" width="10.125" style="190" customWidth="1"/>
    <col min="8" max="8" width="11.375" style="190" customWidth="1"/>
    <col min="9" max="9" width="10.5" style="190" bestFit="1" customWidth="1"/>
    <col min="10" max="12" width="8.75" style="190" customWidth="1"/>
    <col min="13" max="13" width="10.375" style="190" customWidth="1"/>
    <col min="14" max="14" width="9.5" style="190" bestFit="1" customWidth="1"/>
    <col min="15" max="15" width="12.375" style="190" customWidth="1"/>
    <col min="16" max="16384" width="9" style="190"/>
  </cols>
  <sheetData>
    <row r="1" spans="1:15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</row>
    <row r="2" spans="1:15" ht="20.100000000000001" customHeight="1">
      <c r="A2" s="189"/>
      <c r="B2" s="1" t="s">
        <v>10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O3" s="31" t="s">
        <v>90</v>
      </c>
    </row>
    <row r="4" spans="1:15" s="33" customFormat="1" ht="20.100000000000001" customHeight="1">
      <c r="A4" s="32"/>
      <c r="B4" s="1083"/>
      <c r="C4" s="1091"/>
      <c r="D4" s="1075" t="s">
        <v>691</v>
      </c>
      <c r="E4" s="1071"/>
      <c r="F4" s="1071"/>
      <c r="G4" s="1071"/>
      <c r="H4" s="1071"/>
      <c r="I4" s="1071"/>
      <c r="J4" s="1071"/>
      <c r="K4" s="1071"/>
      <c r="L4" s="1071"/>
      <c r="M4" s="1071"/>
      <c r="N4" s="488"/>
      <c r="O4" s="576"/>
    </row>
    <row r="5" spans="1:15" s="33" customFormat="1" ht="20.100000000000001" customHeight="1">
      <c r="A5" s="32"/>
      <c r="B5" s="1086"/>
      <c r="C5" s="1092"/>
      <c r="D5" s="1076"/>
      <c r="E5" s="1160" t="s">
        <v>692</v>
      </c>
      <c r="F5" s="1181"/>
      <c r="G5" s="1181"/>
      <c r="H5" s="1181"/>
      <c r="I5" s="1160" t="s">
        <v>693</v>
      </c>
      <c r="J5" s="1181"/>
      <c r="K5" s="1181"/>
      <c r="L5" s="1181"/>
      <c r="M5" s="1160" t="s">
        <v>576</v>
      </c>
      <c r="N5" s="1181"/>
      <c r="O5" s="1181"/>
    </row>
    <row r="6" spans="1:15" s="33" customFormat="1" ht="20.100000000000001" customHeight="1">
      <c r="A6" s="32"/>
      <c r="B6" s="1086"/>
      <c r="C6" s="1092"/>
      <c r="D6" s="1076"/>
      <c r="E6" s="1161"/>
      <c r="F6" s="577"/>
      <c r="G6" s="1156" t="s">
        <v>694</v>
      </c>
      <c r="H6" s="1156" t="s">
        <v>695</v>
      </c>
      <c r="I6" s="489"/>
      <c r="J6" s="489"/>
      <c r="K6" s="1160" t="s">
        <v>694</v>
      </c>
      <c r="L6" s="1156" t="s">
        <v>695</v>
      </c>
      <c r="M6" s="578"/>
      <c r="N6" s="579"/>
      <c r="O6" s="1160" t="s">
        <v>694</v>
      </c>
    </row>
    <row r="7" spans="1:15" s="33" customFormat="1" ht="20.100000000000001" customHeight="1">
      <c r="A7" s="32"/>
      <c r="B7" s="1093"/>
      <c r="C7" s="1094"/>
      <c r="D7" s="1089"/>
      <c r="E7" s="1136"/>
      <c r="F7" s="272" t="s">
        <v>97</v>
      </c>
      <c r="G7" s="1157"/>
      <c r="H7" s="1157"/>
      <c r="I7" s="490"/>
      <c r="J7" s="272" t="s">
        <v>97</v>
      </c>
      <c r="K7" s="1136"/>
      <c r="L7" s="1157"/>
      <c r="M7" s="490"/>
      <c r="N7" s="408" t="s">
        <v>97</v>
      </c>
      <c r="O7" s="1136"/>
    </row>
    <row r="8" spans="1:15" s="33" customFormat="1" ht="20.100000000000001" customHeight="1">
      <c r="A8" s="32"/>
      <c r="B8" s="1148" t="s">
        <v>110</v>
      </c>
      <c r="C8" s="1149"/>
      <c r="D8" s="580">
        <v>92049</v>
      </c>
      <c r="E8" s="581">
        <v>54008</v>
      </c>
      <c r="F8" s="582">
        <f>E8/D8*100</f>
        <v>58.673098023878588</v>
      </c>
      <c r="G8" s="581">
        <v>25991</v>
      </c>
      <c r="H8" s="581">
        <v>28017</v>
      </c>
      <c r="I8" s="583">
        <v>7389</v>
      </c>
      <c r="J8" s="584">
        <f>I8/D8*100</f>
        <v>8.0272463579180648</v>
      </c>
      <c r="K8" s="585">
        <v>2883</v>
      </c>
      <c r="L8" s="585">
        <v>4506</v>
      </c>
      <c r="M8" s="583">
        <v>30652</v>
      </c>
      <c r="N8" s="586">
        <f>M8/D8*100</f>
        <v>33.299655618203353</v>
      </c>
      <c r="O8" s="587">
        <v>30652</v>
      </c>
    </row>
    <row r="9" spans="1:15" s="33" customFormat="1" ht="20.100000000000001" customHeight="1">
      <c r="A9" s="32"/>
      <c r="B9" s="1095" t="s">
        <v>122</v>
      </c>
      <c r="C9" s="1096"/>
      <c r="D9" s="428">
        <v>15439</v>
      </c>
      <c r="E9" s="432">
        <v>8930</v>
      </c>
      <c r="F9" s="588">
        <f t="shared" ref="F9:F15" si="0">E9/D9*100</f>
        <v>57.840533713323403</v>
      </c>
      <c r="G9" s="432">
        <v>1644</v>
      </c>
      <c r="H9" s="432">
        <v>7286</v>
      </c>
      <c r="I9" s="431">
        <v>1093</v>
      </c>
      <c r="J9" s="588">
        <f t="shared" ref="J9:J15" si="1">I9/D9*100</f>
        <v>7.0794740592007255</v>
      </c>
      <c r="K9" s="432" t="s">
        <v>696</v>
      </c>
      <c r="L9" s="432">
        <v>1092</v>
      </c>
      <c r="M9" s="429">
        <v>5416</v>
      </c>
      <c r="N9" s="589">
        <f t="shared" ref="N9:N15" si="2">M9/D9*100</f>
        <v>35.07999222747587</v>
      </c>
      <c r="O9" s="429">
        <v>5416</v>
      </c>
    </row>
    <row r="10" spans="1:15" s="33" customFormat="1" ht="20.100000000000001" customHeight="1">
      <c r="A10" s="32"/>
      <c r="B10" s="1097" t="s">
        <v>697</v>
      </c>
      <c r="C10" s="505" t="s">
        <v>698</v>
      </c>
      <c r="D10" s="590">
        <v>6472</v>
      </c>
      <c r="E10" s="434">
        <v>3874</v>
      </c>
      <c r="F10" s="591">
        <f t="shared" si="0"/>
        <v>59.857849196538936</v>
      </c>
      <c r="G10" s="434">
        <v>1086</v>
      </c>
      <c r="H10" s="434">
        <v>2788</v>
      </c>
      <c r="I10" s="592">
        <v>398</v>
      </c>
      <c r="J10" s="591">
        <f t="shared" si="1"/>
        <v>6.1495673671199018</v>
      </c>
      <c r="K10" s="434" t="s">
        <v>144</v>
      </c>
      <c r="L10" s="434">
        <v>398</v>
      </c>
      <c r="M10" s="437">
        <v>2200</v>
      </c>
      <c r="N10" s="593">
        <f t="shared" si="2"/>
        <v>33.992583436341164</v>
      </c>
      <c r="O10" s="437">
        <v>2200</v>
      </c>
    </row>
    <row r="11" spans="1:15" s="33" customFormat="1" ht="20.100000000000001" customHeight="1">
      <c r="A11" s="32"/>
      <c r="B11" s="1131"/>
      <c r="C11" s="512" t="s">
        <v>442</v>
      </c>
      <c r="D11" s="594">
        <v>8967</v>
      </c>
      <c r="E11" s="439">
        <v>5056</v>
      </c>
      <c r="F11" s="595">
        <f t="shared" si="0"/>
        <v>56.384521021523362</v>
      </c>
      <c r="G11" s="439">
        <v>558</v>
      </c>
      <c r="H11" s="439">
        <v>4498</v>
      </c>
      <c r="I11" s="596">
        <v>695</v>
      </c>
      <c r="J11" s="595">
        <f t="shared" si="1"/>
        <v>7.750641240102599</v>
      </c>
      <c r="K11" s="439" t="s">
        <v>550</v>
      </c>
      <c r="L11" s="439">
        <v>694</v>
      </c>
      <c r="M11" s="442">
        <v>3216</v>
      </c>
      <c r="N11" s="597">
        <f t="shared" si="2"/>
        <v>35.864837738374042</v>
      </c>
      <c r="O11" s="442">
        <v>3216</v>
      </c>
    </row>
    <row r="12" spans="1:15" s="33" customFormat="1" ht="20.100000000000001" customHeight="1">
      <c r="A12" s="32"/>
      <c r="B12" s="1118" t="s">
        <v>699</v>
      </c>
      <c r="C12" s="520" t="s">
        <v>700</v>
      </c>
      <c r="D12" s="598">
        <v>4310</v>
      </c>
      <c r="E12" s="447">
        <v>2559</v>
      </c>
      <c r="F12" s="599">
        <f t="shared" si="0"/>
        <v>59.373549883990719</v>
      </c>
      <c r="G12" s="447">
        <v>947</v>
      </c>
      <c r="H12" s="447">
        <v>1612</v>
      </c>
      <c r="I12" s="461">
        <v>225</v>
      </c>
      <c r="J12" s="599">
        <f t="shared" si="1"/>
        <v>5.2204176334106727</v>
      </c>
      <c r="K12" s="447" t="s">
        <v>550</v>
      </c>
      <c r="L12" s="447">
        <v>224</v>
      </c>
      <c r="M12" s="450">
        <v>1526</v>
      </c>
      <c r="N12" s="600">
        <f t="shared" si="2"/>
        <v>35.406032482598611</v>
      </c>
      <c r="O12" s="450">
        <v>1526</v>
      </c>
    </row>
    <row r="13" spans="1:15" s="33" customFormat="1" ht="20.100000000000001" customHeight="1">
      <c r="A13" s="32"/>
      <c r="B13" s="1118"/>
      <c r="C13" s="520" t="s">
        <v>701</v>
      </c>
      <c r="D13" s="598">
        <v>3947</v>
      </c>
      <c r="E13" s="447">
        <v>2380</v>
      </c>
      <c r="F13" s="599">
        <f t="shared" si="0"/>
        <v>60.298961236382063</v>
      </c>
      <c r="G13" s="447">
        <v>489</v>
      </c>
      <c r="H13" s="447">
        <v>1891</v>
      </c>
      <c r="I13" s="461">
        <v>246</v>
      </c>
      <c r="J13" s="599">
        <f t="shared" si="1"/>
        <v>6.2325817076260446</v>
      </c>
      <c r="K13" s="447" t="s">
        <v>144</v>
      </c>
      <c r="L13" s="447">
        <v>246</v>
      </c>
      <c r="M13" s="450">
        <v>1321</v>
      </c>
      <c r="N13" s="600">
        <f t="shared" si="2"/>
        <v>33.468457055991891</v>
      </c>
      <c r="O13" s="450">
        <v>1321</v>
      </c>
    </row>
    <row r="14" spans="1:15" s="33" customFormat="1" ht="20.100000000000001" customHeight="1">
      <c r="A14" s="32"/>
      <c r="B14" s="1118"/>
      <c r="C14" s="520" t="s">
        <v>702</v>
      </c>
      <c r="D14" s="598">
        <v>3657</v>
      </c>
      <c r="E14" s="447">
        <v>2119</v>
      </c>
      <c r="F14" s="599">
        <f t="shared" si="0"/>
        <v>57.943669674596663</v>
      </c>
      <c r="G14" s="447">
        <v>167</v>
      </c>
      <c r="H14" s="447">
        <v>1952</v>
      </c>
      <c r="I14" s="461">
        <v>317</v>
      </c>
      <c r="J14" s="599">
        <f t="shared" si="1"/>
        <v>8.6683073557560846</v>
      </c>
      <c r="K14" s="447" t="s">
        <v>144</v>
      </c>
      <c r="L14" s="447">
        <v>317</v>
      </c>
      <c r="M14" s="450">
        <v>1221</v>
      </c>
      <c r="N14" s="600">
        <f t="shared" si="2"/>
        <v>33.388022969647253</v>
      </c>
      <c r="O14" s="450">
        <v>1221</v>
      </c>
    </row>
    <row r="15" spans="1:15" s="33" customFormat="1" ht="20.100000000000001" customHeight="1">
      <c r="A15" s="32"/>
      <c r="B15" s="1119"/>
      <c r="C15" s="170" t="s">
        <v>703</v>
      </c>
      <c r="D15" s="601">
        <v>3525</v>
      </c>
      <c r="E15" s="463">
        <v>1872</v>
      </c>
      <c r="F15" s="602">
        <f t="shared" si="0"/>
        <v>53.106382978723396</v>
      </c>
      <c r="G15" s="463">
        <v>41</v>
      </c>
      <c r="H15" s="463">
        <v>1831</v>
      </c>
      <c r="I15" s="603">
        <v>305</v>
      </c>
      <c r="J15" s="602">
        <f t="shared" si="1"/>
        <v>8.6524822695035457</v>
      </c>
      <c r="K15" s="463" t="s">
        <v>144</v>
      </c>
      <c r="L15" s="463">
        <v>305</v>
      </c>
      <c r="M15" s="466">
        <v>1348</v>
      </c>
      <c r="N15" s="604">
        <f t="shared" si="2"/>
        <v>38.241134751773046</v>
      </c>
      <c r="O15" s="466">
        <v>1348</v>
      </c>
    </row>
    <row r="16" spans="1:15" s="33" customFormat="1" ht="15" customHeight="1">
      <c r="A16" s="32"/>
      <c r="B16" s="65" t="s">
        <v>704</v>
      </c>
      <c r="C16" s="6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</row>
    <row r="17" spans="1:17" s="33" customFormat="1" ht="15" customHeight="1">
      <c r="A17" s="32"/>
      <c r="B17" s="65" t="s">
        <v>705</v>
      </c>
      <c r="C17" s="6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7" s="33" customFormat="1" ht="15" customHeight="1">
      <c r="A18" s="32"/>
      <c r="B18" s="605" t="s">
        <v>706</v>
      </c>
      <c r="C18" s="65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7">
      <c r="P19" s="606"/>
      <c r="Q19" s="606"/>
    </row>
    <row r="20" spans="1:17">
      <c r="P20" s="606"/>
      <c r="Q20" s="606"/>
    </row>
    <row r="21" spans="1:17">
      <c r="P21" s="606"/>
      <c r="Q21" s="606"/>
    </row>
  </sheetData>
  <mergeCells count="16">
    <mergeCell ref="B12:B15"/>
    <mergeCell ref="B4:C7"/>
    <mergeCell ref="D4:D7"/>
    <mergeCell ref="E4:M4"/>
    <mergeCell ref="E5:H5"/>
    <mergeCell ref="I5:L5"/>
    <mergeCell ref="M5:O5"/>
    <mergeCell ref="E6:E7"/>
    <mergeCell ref="G6:G7"/>
    <mergeCell ref="H6:H7"/>
    <mergeCell ref="K6:K7"/>
    <mergeCell ref="L6:L7"/>
    <mergeCell ref="O6:O7"/>
    <mergeCell ref="B8:C8"/>
    <mergeCell ref="B9:C9"/>
    <mergeCell ref="B10:B11"/>
  </mergeCells>
  <phoneticPr fontId="2" type="noConversion"/>
  <conditionalFormatting sqref="D8:O15">
    <cfRule type="cellIs" dxfId="5" priority="1" operator="equal">
      <formula>0</formula>
    </cfRule>
  </conditionalFormatting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9" orientation="landscape" horizontalDpi="4294967295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5" width="10.625" style="190" customWidth="1"/>
    <col min="6" max="6" width="8.75" style="190" customWidth="1"/>
    <col min="7" max="8" width="10.625" style="190" customWidth="1"/>
    <col min="9" max="9" width="8.75" style="190" customWidth="1"/>
    <col min="10" max="11" width="10.625" style="190" customWidth="1"/>
    <col min="12" max="12" width="8.75" style="190" customWidth="1"/>
    <col min="13" max="14" width="10.625" style="190" customWidth="1"/>
    <col min="15" max="15" width="8.75" style="190" customWidth="1"/>
    <col min="16" max="17" width="10.625" style="190" customWidth="1"/>
    <col min="18" max="18" width="8.75" style="190" customWidth="1"/>
    <col min="19" max="16384" width="9" style="190"/>
  </cols>
  <sheetData>
    <row r="1" spans="1:19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</row>
    <row r="2" spans="1:19" ht="20.100000000000001" customHeight="1">
      <c r="A2" s="189"/>
      <c r="B2" s="1" t="s">
        <v>707</v>
      </c>
      <c r="C2" s="1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</row>
    <row r="3" spans="1:19" s="33" customFormat="1" ht="20.100000000000001" customHeight="1">
      <c r="A3" s="32"/>
      <c r="B3" s="302"/>
      <c r="C3" s="30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1" t="s">
        <v>708</v>
      </c>
    </row>
    <row r="4" spans="1:19" s="33" customFormat="1" ht="20.100000000000001" customHeight="1">
      <c r="A4" s="32"/>
      <c r="B4" s="1187"/>
      <c r="C4" s="1188"/>
      <c r="D4" s="1077" t="s">
        <v>709</v>
      </c>
      <c r="E4" s="1083"/>
      <c r="F4" s="1083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90"/>
    </row>
    <row r="5" spans="1:19" s="33" customFormat="1" ht="20.100000000000001" customHeight="1">
      <c r="A5" s="32"/>
      <c r="B5" s="1165"/>
      <c r="C5" s="1166"/>
      <c r="D5" s="1079"/>
      <c r="E5" s="1086"/>
      <c r="F5" s="1086"/>
      <c r="G5" s="1077" t="s">
        <v>710</v>
      </c>
      <c r="H5" s="1083"/>
      <c r="I5" s="1083"/>
      <c r="J5" s="198"/>
      <c r="K5" s="198"/>
      <c r="L5" s="198"/>
      <c r="M5" s="198"/>
      <c r="N5" s="198"/>
      <c r="O5" s="199"/>
      <c r="P5" s="1077" t="s">
        <v>711</v>
      </c>
      <c r="Q5" s="1083"/>
      <c r="R5" s="1083"/>
      <c r="S5" s="190"/>
    </row>
    <row r="6" spans="1:19" s="33" customFormat="1" ht="20.100000000000001" customHeight="1">
      <c r="A6" s="32"/>
      <c r="B6" s="1165"/>
      <c r="C6" s="1166"/>
      <c r="D6" s="1189"/>
      <c r="E6" s="1190"/>
      <c r="F6" s="1190"/>
      <c r="G6" s="1189"/>
      <c r="H6" s="1190"/>
      <c r="I6" s="1190"/>
      <c r="J6" s="1191" t="s">
        <v>712</v>
      </c>
      <c r="K6" s="1192"/>
      <c r="L6" s="1192"/>
      <c r="M6" s="1191" t="s">
        <v>713</v>
      </c>
      <c r="N6" s="1192"/>
      <c r="O6" s="1193"/>
      <c r="P6" s="1189"/>
      <c r="Q6" s="1190"/>
      <c r="R6" s="1190"/>
      <c r="S6" s="190"/>
    </row>
    <row r="7" spans="1:19" s="33" customFormat="1" ht="20.100000000000001" customHeight="1">
      <c r="A7" s="32"/>
      <c r="B7" s="1165"/>
      <c r="C7" s="1166"/>
      <c r="D7" s="1186" t="s">
        <v>714</v>
      </c>
      <c r="E7" s="1085" t="s">
        <v>715</v>
      </c>
      <c r="F7" s="498"/>
      <c r="G7" s="1194" t="s">
        <v>716</v>
      </c>
      <c r="H7" s="1084" t="s">
        <v>717</v>
      </c>
      <c r="I7" s="497"/>
      <c r="J7" s="1156" t="s">
        <v>716</v>
      </c>
      <c r="K7" s="1085" t="s">
        <v>717</v>
      </c>
      <c r="L7" s="497"/>
      <c r="M7" s="1084" t="s">
        <v>716</v>
      </c>
      <c r="N7" s="1084" t="s">
        <v>717</v>
      </c>
      <c r="O7" s="499"/>
      <c r="P7" s="1186" t="s">
        <v>716</v>
      </c>
      <c r="Q7" s="1085" t="s">
        <v>717</v>
      </c>
      <c r="R7" s="498"/>
      <c r="S7" s="190"/>
    </row>
    <row r="8" spans="1:19" s="33" customFormat="1" ht="20.100000000000001" customHeight="1">
      <c r="A8" s="32"/>
      <c r="B8" s="1167"/>
      <c r="C8" s="1168"/>
      <c r="D8" s="1154"/>
      <c r="E8" s="1093"/>
      <c r="F8" s="303" t="s">
        <v>718</v>
      </c>
      <c r="G8" s="1089"/>
      <c r="H8" s="1185"/>
      <c r="I8" s="303" t="s">
        <v>719</v>
      </c>
      <c r="J8" s="1157"/>
      <c r="K8" s="1093"/>
      <c r="L8" s="553" t="s">
        <v>719</v>
      </c>
      <c r="M8" s="1185"/>
      <c r="N8" s="1185"/>
      <c r="O8" s="307" t="s">
        <v>719</v>
      </c>
      <c r="P8" s="1154"/>
      <c r="Q8" s="1093"/>
      <c r="R8" s="303" t="s">
        <v>719</v>
      </c>
      <c r="S8" s="190"/>
    </row>
    <row r="9" spans="1:19" s="33" customFormat="1" ht="20.100000000000001" customHeight="1">
      <c r="A9" s="32"/>
      <c r="B9" s="1182" t="s">
        <v>720</v>
      </c>
      <c r="C9" s="520" t="s">
        <v>330</v>
      </c>
      <c r="D9" s="608">
        <v>1252</v>
      </c>
      <c r="E9" s="608">
        <v>945</v>
      </c>
      <c r="F9" s="599">
        <f>E9/D9*100</f>
        <v>75.479233226837067</v>
      </c>
      <c r="G9" s="609">
        <v>954</v>
      </c>
      <c r="H9" s="610">
        <v>729</v>
      </c>
      <c r="I9" s="586">
        <f>H9/G9*100</f>
        <v>76.415094339622641</v>
      </c>
      <c r="J9" s="611">
        <v>454</v>
      </c>
      <c r="K9" s="612">
        <v>373</v>
      </c>
      <c r="L9" s="599">
        <f>K9/J9*100</f>
        <v>82.158590308370037</v>
      </c>
      <c r="M9" s="612">
        <v>501</v>
      </c>
      <c r="N9" s="612">
        <v>356</v>
      </c>
      <c r="O9" s="613">
        <f>N9/M9*100</f>
        <v>71.057884231536931</v>
      </c>
      <c r="P9" s="614">
        <v>298</v>
      </c>
      <c r="Q9" s="612">
        <v>216</v>
      </c>
      <c r="R9" s="600">
        <f>Q9/P9*100</f>
        <v>72.483221476510067</v>
      </c>
      <c r="S9" s="190"/>
    </row>
    <row r="10" spans="1:19" s="33" customFormat="1" ht="20.100000000000001" customHeight="1">
      <c r="A10" s="32"/>
      <c r="B10" s="1183"/>
      <c r="C10" s="520" t="s">
        <v>331</v>
      </c>
      <c r="D10" s="608">
        <v>1348</v>
      </c>
      <c r="E10" s="608">
        <v>1016</v>
      </c>
      <c r="F10" s="599">
        <f t="shared" ref="F10:F15" si="0">E10/D10*100</f>
        <v>75.370919881305639</v>
      </c>
      <c r="G10" s="615">
        <v>1029</v>
      </c>
      <c r="H10" s="608">
        <v>785</v>
      </c>
      <c r="I10" s="600">
        <f t="shared" ref="I10:I15" si="1">H10/G10*100</f>
        <v>76.287657920310977</v>
      </c>
      <c r="J10" s="612">
        <v>490</v>
      </c>
      <c r="K10" s="612">
        <v>401</v>
      </c>
      <c r="L10" s="599">
        <f t="shared" ref="L10:L15" si="2">K10/J10*100</f>
        <v>81.83673469387756</v>
      </c>
      <c r="M10" s="612">
        <v>539</v>
      </c>
      <c r="N10" s="612">
        <v>384</v>
      </c>
      <c r="O10" s="613">
        <f t="shared" ref="O10:O15" si="3">N10/M10*100</f>
        <v>71.243042671614091</v>
      </c>
      <c r="P10" s="614">
        <v>319</v>
      </c>
      <c r="Q10" s="612">
        <v>231</v>
      </c>
      <c r="R10" s="600">
        <f>Q10/P10*100</f>
        <v>72.41379310344827</v>
      </c>
      <c r="S10" s="190"/>
    </row>
    <row r="11" spans="1:19" s="33" customFormat="1" ht="20.100000000000001" customHeight="1">
      <c r="A11" s="32"/>
      <c r="B11" s="1184"/>
      <c r="C11" s="170" t="s">
        <v>332</v>
      </c>
      <c r="D11" s="616">
        <v>1468</v>
      </c>
      <c r="E11" s="616">
        <v>1113</v>
      </c>
      <c r="F11" s="602">
        <f t="shared" si="0"/>
        <v>75.817438692098094</v>
      </c>
      <c r="G11" s="617">
        <v>1123</v>
      </c>
      <c r="H11" s="616">
        <v>862</v>
      </c>
      <c r="I11" s="604">
        <f t="shared" si="1"/>
        <v>76.758682101513799</v>
      </c>
      <c r="J11" s="618">
        <v>523</v>
      </c>
      <c r="K11" s="618">
        <v>429</v>
      </c>
      <c r="L11" s="602">
        <f t="shared" si="2"/>
        <v>82.026768642447422</v>
      </c>
      <c r="M11" s="618">
        <v>599</v>
      </c>
      <c r="N11" s="618">
        <v>433</v>
      </c>
      <c r="O11" s="619">
        <f t="shared" si="3"/>
        <v>72.28714524207011</v>
      </c>
      <c r="P11" s="620">
        <v>345</v>
      </c>
      <c r="Q11" s="618">
        <v>251</v>
      </c>
      <c r="R11" s="604">
        <f t="shared" ref="R11:R15" si="4">Q11/P11*100</f>
        <v>72.753623188405797</v>
      </c>
      <c r="S11" s="190"/>
    </row>
    <row r="12" spans="1:19" s="33" customFormat="1" ht="9.9499999999999993" customHeight="1">
      <c r="A12" s="32"/>
      <c r="B12" s="515"/>
      <c r="C12" s="515"/>
      <c r="D12" s="621"/>
      <c r="E12" s="621"/>
      <c r="F12" s="622"/>
      <c r="G12" s="621"/>
      <c r="H12" s="621"/>
      <c r="I12" s="622"/>
      <c r="J12" s="621"/>
      <c r="K12" s="621"/>
      <c r="L12" s="622"/>
      <c r="M12" s="621"/>
      <c r="N12" s="621"/>
      <c r="O12" s="622"/>
      <c r="P12" s="621"/>
      <c r="Q12" s="621"/>
      <c r="R12" s="622"/>
      <c r="S12" s="190"/>
    </row>
    <row r="13" spans="1:19" s="33" customFormat="1" ht="20.100000000000001" customHeight="1">
      <c r="A13" s="32"/>
      <c r="B13" s="1182" t="s">
        <v>721</v>
      </c>
      <c r="C13" s="520" t="s">
        <v>330</v>
      </c>
      <c r="D13" s="612">
        <v>508</v>
      </c>
      <c r="E13" s="612">
        <v>386</v>
      </c>
      <c r="F13" s="599">
        <f t="shared" si="0"/>
        <v>75.984251968503941</v>
      </c>
      <c r="G13" s="623">
        <v>384</v>
      </c>
      <c r="H13" s="612">
        <v>296</v>
      </c>
      <c r="I13" s="600">
        <f t="shared" si="1"/>
        <v>77.083333333333343</v>
      </c>
      <c r="J13" s="612">
        <v>216</v>
      </c>
      <c r="K13" s="612">
        <v>174</v>
      </c>
      <c r="L13" s="599">
        <f t="shared" si="2"/>
        <v>80.555555555555557</v>
      </c>
      <c r="M13" s="614">
        <v>168</v>
      </c>
      <c r="N13" s="612">
        <v>121</v>
      </c>
      <c r="O13" s="613">
        <f t="shared" si="3"/>
        <v>72.023809523809518</v>
      </c>
      <c r="P13" s="623">
        <v>124</v>
      </c>
      <c r="Q13" s="612">
        <v>90</v>
      </c>
      <c r="R13" s="600">
        <f t="shared" si="4"/>
        <v>72.58064516129032</v>
      </c>
      <c r="S13" s="190"/>
    </row>
    <row r="14" spans="1:19" s="33" customFormat="1" ht="20.100000000000001" customHeight="1">
      <c r="A14" s="32"/>
      <c r="B14" s="1183"/>
      <c r="C14" s="520" t="s">
        <v>331</v>
      </c>
      <c r="D14" s="612">
        <v>569</v>
      </c>
      <c r="E14" s="612">
        <v>432</v>
      </c>
      <c r="F14" s="599">
        <f t="shared" si="0"/>
        <v>75.922671353251317</v>
      </c>
      <c r="G14" s="623">
        <v>432</v>
      </c>
      <c r="H14" s="612">
        <v>332</v>
      </c>
      <c r="I14" s="600">
        <f t="shared" si="1"/>
        <v>76.851851851851848</v>
      </c>
      <c r="J14" s="612">
        <v>241</v>
      </c>
      <c r="K14" s="612">
        <v>195</v>
      </c>
      <c r="L14" s="599">
        <f t="shared" si="2"/>
        <v>80.912863070539416</v>
      </c>
      <c r="M14" s="614">
        <v>190</v>
      </c>
      <c r="N14" s="612">
        <v>137</v>
      </c>
      <c r="O14" s="613">
        <f t="shared" si="3"/>
        <v>72.10526315789474</v>
      </c>
      <c r="P14" s="623">
        <v>137</v>
      </c>
      <c r="Q14" s="612">
        <v>100</v>
      </c>
      <c r="R14" s="600">
        <f t="shared" si="4"/>
        <v>72.992700729927009</v>
      </c>
      <c r="S14" s="190"/>
    </row>
    <row r="15" spans="1:19" s="33" customFormat="1" ht="20.100000000000001" customHeight="1">
      <c r="A15" s="32"/>
      <c r="B15" s="1184"/>
      <c r="C15" s="170" t="s">
        <v>332</v>
      </c>
      <c r="D15" s="618">
        <v>639</v>
      </c>
      <c r="E15" s="618">
        <v>492</v>
      </c>
      <c r="F15" s="602">
        <f t="shared" si="0"/>
        <v>76.995305164319248</v>
      </c>
      <c r="G15" s="624">
        <v>486</v>
      </c>
      <c r="H15" s="618">
        <v>381</v>
      </c>
      <c r="I15" s="604">
        <f t="shared" si="1"/>
        <v>78.395061728395063</v>
      </c>
      <c r="J15" s="618">
        <v>267</v>
      </c>
      <c r="K15" s="618">
        <v>216</v>
      </c>
      <c r="L15" s="602">
        <f t="shared" si="2"/>
        <v>80.898876404494374</v>
      </c>
      <c r="M15" s="620">
        <v>219</v>
      </c>
      <c r="N15" s="618">
        <v>164</v>
      </c>
      <c r="O15" s="619">
        <f t="shared" si="3"/>
        <v>74.885844748858446</v>
      </c>
      <c r="P15" s="624">
        <v>153</v>
      </c>
      <c r="Q15" s="618">
        <v>111</v>
      </c>
      <c r="R15" s="604">
        <f t="shared" si="4"/>
        <v>72.549019607843135</v>
      </c>
      <c r="S15" s="190"/>
    </row>
    <row r="16" spans="1:19" s="33" customFormat="1" ht="15" customHeight="1">
      <c r="A16" s="32"/>
      <c r="B16" s="65" t="s">
        <v>722</v>
      </c>
      <c r="C16" s="6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190"/>
    </row>
    <row r="17" spans="1:19" s="33" customFormat="1" ht="15" customHeight="1">
      <c r="A17" s="32"/>
      <c r="B17" s="65" t="s">
        <v>723</v>
      </c>
      <c r="C17" s="65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190"/>
    </row>
    <row r="18" spans="1:19" s="33" customFormat="1" ht="15" customHeight="1">
      <c r="A18" s="32"/>
      <c r="B18" s="65" t="s">
        <v>724</v>
      </c>
      <c r="C18" s="65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190"/>
    </row>
    <row r="19" spans="1:19" s="33" customFormat="1" ht="15" customHeight="1">
      <c r="A19" s="32"/>
      <c r="B19" s="65"/>
      <c r="C19" s="65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</row>
    <row r="22" spans="1:19">
      <c r="P22" s="306"/>
    </row>
    <row r="24" spans="1:19">
      <c r="P24" s="321"/>
    </row>
    <row r="42" spans="4:7">
      <c r="D42" s="306"/>
      <c r="G42" s="306"/>
    </row>
  </sheetData>
  <mergeCells count="19">
    <mergeCell ref="E7:E8"/>
    <mergeCell ref="G7:G8"/>
    <mergeCell ref="Q7:Q8"/>
    <mergeCell ref="B9:B11"/>
    <mergeCell ref="N7:N8"/>
    <mergeCell ref="P7:P8"/>
    <mergeCell ref="B13:B15"/>
    <mergeCell ref="H7:H8"/>
    <mergeCell ref="J7:J8"/>
    <mergeCell ref="K7:K8"/>
    <mergeCell ref="M7:M8"/>
    <mergeCell ref="B4:C8"/>
    <mergeCell ref="D4:F6"/>
    <mergeCell ref="G4:R4"/>
    <mergeCell ref="G5:I6"/>
    <mergeCell ref="P5:R6"/>
    <mergeCell ref="J6:L6"/>
    <mergeCell ref="M6:O6"/>
    <mergeCell ref="D7:D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5" orientation="landscape" r:id="rId1"/>
  <colBreaks count="1" manualBreakCount="1">
    <brk id="18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" style="190" customWidth="1"/>
    <col min="3" max="3" width="2.75" style="190" customWidth="1"/>
    <col min="4" max="4" width="10.625" style="190" customWidth="1"/>
    <col min="5" max="6" width="13.375" style="190" customWidth="1"/>
    <col min="7" max="8" width="13.875" style="190" bestFit="1" customWidth="1"/>
    <col min="9" max="9" width="9.5" style="190" bestFit="1" customWidth="1"/>
    <col min="10" max="10" width="13.875" style="190" bestFit="1" customWidth="1"/>
    <col min="11" max="11" width="6" style="190" bestFit="1" customWidth="1"/>
    <col min="12" max="12" width="13.875" style="190" bestFit="1" customWidth="1"/>
    <col min="13" max="13" width="6" style="190" bestFit="1" customWidth="1"/>
    <col min="14" max="14" width="12.125" style="190" bestFit="1" customWidth="1"/>
    <col min="15" max="15" width="13.875" style="190" bestFit="1" customWidth="1"/>
    <col min="16" max="16" width="6" style="190" bestFit="1" customWidth="1"/>
    <col min="17" max="17" width="13.875" style="190" bestFit="1" customWidth="1"/>
    <col min="18" max="18" width="6" style="190" bestFit="1" customWidth="1"/>
    <col min="19" max="19" width="13.875" style="190" bestFit="1" customWidth="1"/>
    <col min="20" max="20" width="17.375" style="190" bestFit="1" customWidth="1"/>
    <col min="21" max="16384" width="9" style="190"/>
  </cols>
  <sheetData>
    <row r="1" spans="1:20" ht="14.1" customHeight="1">
      <c r="A1" s="189"/>
      <c r="B1" s="28" t="s">
        <v>88</v>
      </c>
      <c r="C1" s="189"/>
      <c r="D1" s="189"/>
      <c r="E1" s="189"/>
      <c r="F1" s="189"/>
    </row>
    <row r="2" spans="1:20" ht="20.100000000000001" customHeight="1">
      <c r="A2" s="189"/>
      <c r="B2" s="1" t="s">
        <v>725</v>
      </c>
      <c r="C2" s="1"/>
      <c r="D2" s="1"/>
      <c r="E2" s="189"/>
      <c r="F2" s="189"/>
    </row>
    <row r="3" spans="1:20" s="33" customFormat="1" ht="20.100000000000001" customHeight="1">
      <c r="A3" s="32"/>
      <c r="B3" s="32"/>
      <c r="C3" s="1090"/>
      <c r="D3" s="1090"/>
      <c r="E3" s="32"/>
      <c r="F3" s="32"/>
      <c r="T3" s="31" t="s">
        <v>726</v>
      </c>
    </row>
    <row r="4" spans="1:20" s="33" customFormat="1" ht="20.100000000000001" customHeight="1">
      <c r="A4" s="32"/>
      <c r="B4" s="1187"/>
      <c r="C4" s="1187"/>
      <c r="D4" s="1188"/>
      <c r="E4" s="1187" t="s">
        <v>709</v>
      </c>
      <c r="F4" s="1187"/>
      <c r="G4" s="625"/>
      <c r="H4" s="625"/>
      <c r="I4" s="625"/>
      <c r="J4" s="625"/>
      <c r="K4" s="625"/>
      <c r="L4" s="625"/>
      <c r="M4" s="625"/>
      <c r="N4" s="625"/>
      <c r="O4" s="625"/>
      <c r="P4" s="625"/>
      <c r="Q4" s="625"/>
      <c r="R4" s="625"/>
      <c r="S4" s="625"/>
      <c r="T4" s="198"/>
    </row>
    <row r="5" spans="1:20" s="33" customFormat="1" ht="20.100000000000001" customHeight="1">
      <c r="A5" s="32"/>
      <c r="B5" s="1165"/>
      <c r="C5" s="1165"/>
      <c r="D5" s="1166"/>
      <c r="E5" s="1165"/>
      <c r="F5" s="1165"/>
      <c r="G5" s="1075" t="s">
        <v>710</v>
      </c>
      <c r="H5" s="1071"/>
      <c r="I5" s="625"/>
      <c r="J5" s="625"/>
      <c r="K5" s="625"/>
      <c r="L5" s="625"/>
      <c r="M5" s="625"/>
      <c r="N5" s="625"/>
      <c r="O5" s="625"/>
      <c r="P5" s="625"/>
      <c r="Q5" s="625"/>
      <c r="R5" s="626"/>
      <c r="S5" s="1077" t="s">
        <v>727</v>
      </c>
      <c r="T5" s="1083"/>
    </row>
    <row r="6" spans="1:20" s="33" customFormat="1" ht="20.100000000000001" customHeight="1">
      <c r="A6" s="32"/>
      <c r="B6" s="1165"/>
      <c r="C6" s="1165"/>
      <c r="D6" s="1166"/>
      <c r="E6" s="1167"/>
      <c r="F6" s="1167"/>
      <c r="G6" s="1089"/>
      <c r="H6" s="1073"/>
      <c r="I6" s="1198" t="s">
        <v>728</v>
      </c>
      <c r="J6" s="1199"/>
      <c r="K6" s="1199"/>
      <c r="L6" s="1199"/>
      <c r="M6" s="1200"/>
      <c r="N6" s="1198" t="s">
        <v>729</v>
      </c>
      <c r="O6" s="1199"/>
      <c r="P6" s="1199"/>
      <c r="Q6" s="1199"/>
      <c r="R6" s="1201"/>
      <c r="S6" s="1150"/>
      <c r="T6" s="1093"/>
    </row>
    <row r="7" spans="1:20" s="33" customFormat="1" ht="20.100000000000001" customHeight="1">
      <c r="A7" s="32"/>
      <c r="B7" s="1165"/>
      <c r="C7" s="1165"/>
      <c r="D7" s="1166"/>
      <c r="E7" s="1153" t="s">
        <v>730</v>
      </c>
      <c r="F7" s="1202" t="s">
        <v>731</v>
      </c>
      <c r="G7" s="1078" t="s">
        <v>730</v>
      </c>
      <c r="H7" s="1197" t="s">
        <v>731</v>
      </c>
      <c r="I7" s="1195" t="s">
        <v>732</v>
      </c>
      <c r="J7" s="1081" t="s">
        <v>730</v>
      </c>
      <c r="K7" s="493"/>
      <c r="L7" s="1081" t="s">
        <v>731</v>
      </c>
      <c r="M7" s="628"/>
      <c r="N7" s="1195" t="s">
        <v>732</v>
      </c>
      <c r="O7" s="1081" t="s">
        <v>730</v>
      </c>
      <c r="P7" s="628"/>
      <c r="Q7" s="1083" t="s">
        <v>731</v>
      </c>
      <c r="R7" s="501"/>
      <c r="S7" s="1153" t="s">
        <v>730</v>
      </c>
      <c r="T7" s="1083" t="s">
        <v>731</v>
      </c>
    </row>
    <row r="8" spans="1:20" s="33" customFormat="1" ht="24.75" customHeight="1">
      <c r="A8" s="32"/>
      <c r="B8" s="1165"/>
      <c r="C8" s="1165"/>
      <c r="D8" s="1166"/>
      <c r="E8" s="1154"/>
      <c r="F8" s="1203"/>
      <c r="G8" s="1204"/>
      <c r="H8" s="1173"/>
      <c r="I8" s="1196"/>
      <c r="J8" s="1173"/>
      <c r="K8" s="272" t="s">
        <v>733</v>
      </c>
      <c r="L8" s="1173"/>
      <c r="M8" s="272" t="s">
        <v>734</v>
      </c>
      <c r="N8" s="1196"/>
      <c r="O8" s="1173"/>
      <c r="P8" s="272" t="s">
        <v>733</v>
      </c>
      <c r="Q8" s="1204"/>
      <c r="R8" s="407" t="s">
        <v>734</v>
      </c>
      <c r="S8" s="1154"/>
      <c r="T8" s="1093"/>
    </row>
    <row r="9" spans="1:20" s="33" customFormat="1" ht="20.100000000000001" customHeight="1">
      <c r="A9" s="32"/>
      <c r="B9" s="1122" t="s">
        <v>720</v>
      </c>
      <c r="C9" s="1122"/>
      <c r="D9" s="1123"/>
      <c r="E9" s="629">
        <v>14678100.016000001</v>
      </c>
      <c r="F9" s="429">
        <v>11133926.942199999</v>
      </c>
      <c r="G9" s="630">
        <v>11225217.719000001</v>
      </c>
      <c r="H9" s="431">
        <v>8624418.0793999992</v>
      </c>
      <c r="I9" s="410">
        <v>13186</v>
      </c>
      <c r="J9" s="629">
        <v>5234947.2139999997</v>
      </c>
      <c r="K9" s="629">
        <f>J9/I9</f>
        <v>397.00797922038521</v>
      </c>
      <c r="L9" s="432">
        <v>4291445.5019999994</v>
      </c>
      <c r="M9" s="629">
        <f>L9/I9</f>
        <v>325.45468694069461</v>
      </c>
      <c r="N9" s="412">
        <v>90549</v>
      </c>
      <c r="O9" s="629">
        <v>5990270.5050000008</v>
      </c>
      <c r="P9" s="629">
        <f>O9/N9</f>
        <v>66.155015571679428</v>
      </c>
      <c r="Q9" s="629">
        <v>4332972.5773999989</v>
      </c>
      <c r="R9" s="431">
        <f>Q9/N9</f>
        <v>47.852241078311181</v>
      </c>
      <c r="S9" s="630">
        <v>3452882.2969999998</v>
      </c>
      <c r="T9" s="431">
        <v>2509508.8628000002</v>
      </c>
    </row>
    <row r="10" spans="1:20" s="33" customFormat="1" ht="20.100000000000001" customHeight="1">
      <c r="A10" s="32"/>
      <c r="B10" s="1097" t="s">
        <v>111</v>
      </c>
      <c r="C10" s="1100" t="s">
        <v>112</v>
      </c>
      <c r="D10" s="1101"/>
      <c r="E10" s="436">
        <v>6764721.504999999</v>
      </c>
      <c r="F10" s="437">
        <v>5168991.9115999993</v>
      </c>
      <c r="G10" s="433">
        <v>5188866.6449999996</v>
      </c>
      <c r="H10" s="592">
        <v>4026294.9895999995</v>
      </c>
      <c r="I10" s="631">
        <v>6014</v>
      </c>
      <c r="J10" s="436">
        <v>2557147.3109999998</v>
      </c>
      <c r="K10" s="436">
        <f t="shared" ref="K10:K26" si="0">J10/I10</f>
        <v>425.19908729630856</v>
      </c>
      <c r="L10" s="434">
        <v>2121156.3589999997</v>
      </c>
      <c r="M10" s="436">
        <f t="shared" ref="M10:M26" si="1">L10/I10</f>
        <v>352.70308596607907</v>
      </c>
      <c r="N10" s="632">
        <v>44251</v>
      </c>
      <c r="O10" s="436">
        <v>2631719.3339999998</v>
      </c>
      <c r="P10" s="436">
        <f t="shared" ref="P10:P26" si="2">O10/N10</f>
        <v>59.47253924205102</v>
      </c>
      <c r="Q10" s="436">
        <v>1905138.6305999998</v>
      </c>
      <c r="R10" s="592">
        <f t="shared" ref="R10:R26" si="3">Q10/N10</f>
        <v>43.053007403222523</v>
      </c>
      <c r="S10" s="433">
        <v>1575854.8599999999</v>
      </c>
      <c r="T10" s="592">
        <v>1142696.922</v>
      </c>
    </row>
    <row r="11" spans="1:20" s="33" customFormat="1" ht="20.100000000000001" customHeight="1">
      <c r="A11" s="32"/>
      <c r="B11" s="1131"/>
      <c r="C11" s="1146" t="s">
        <v>113</v>
      </c>
      <c r="D11" s="1140"/>
      <c r="E11" s="441">
        <v>7913378.510999999</v>
      </c>
      <c r="F11" s="442">
        <v>5964935.0306000002</v>
      </c>
      <c r="G11" s="438">
        <v>6036351.0739999991</v>
      </c>
      <c r="H11" s="596">
        <v>4598123.0898000002</v>
      </c>
      <c r="I11" s="633">
        <v>7172</v>
      </c>
      <c r="J11" s="441">
        <v>2677799.9029999999</v>
      </c>
      <c r="K11" s="441">
        <f>J11/I11</f>
        <v>373.36864235917454</v>
      </c>
      <c r="L11" s="439">
        <v>2170289.1430000002</v>
      </c>
      <c r="M11" s="441">
        <f t="shared" si="1"/>
        <v>302.60584815950921</v>
      </c>
      <c r="N11" s="634">
        <v>46298</v>
      </c>
      <c r="O11" s="441">
        <v>3358551.1709999992</v>
      </c>
      <c r="P11" s="441">
        <f t="shared" si="2"/>
        <v>72.542035746684505</v>
      </c>
      <c r="Q11" s="441">
        <v>2427833.9468</v>
      </c>
      <c r="R11" s="596">
        <f t="shared" si="3"/>
        <v>52.439283485247742</v>
      </c>
      <c r="S11" s="438">
        <v>1877027.4369999997</v>
      </c>
      <c r="T11" s="596">
        <v>1366811.9407999997</v>
      </c>
    </row>
    <row r="12" spans="1:20" s="33" customFormat="1" ht="20.100000000000001" customHeight="1">
      <c r="A12" s="32"/>
      <c r="B12" s="1097" t="s">
        <v>114</v>
      </c>
      <c r="C12" s="1100" t="s">
        <v>115</v>
      </c>
      <c r="D12" s="1101"/>
      <c r="E12" s="449">
        <v>1166835.26</v>
      </c>
      <c r="F12" s="450">
        <v>906553.49329999997</v>
      </c>
      <c r="G12" s="446">
        <v>899288.98300000001</v>
      </c>
      <c r="H12" s="461">
        <v>704662.63449999993</v>
      </c>
      <c r="I12" s="414">
        <v>1914</v>
      </c>
      <c r="J12" s="449">
        <v>276775.033</v>
      </c>
      <c r="K12" s="449">
        <f t="shared" si="0"/>
        <v>144.60555538140019</v>
      </c>
      <c r="L12" s="447">
        <v>254600.78699999995</v>
      </c>
      <c r="M12" s="449">
        <f t="shared" si="1"/>
        <v>133.02026489028211</v>
      </c>
      <c r="N12" s="416">
        <v>16594</v>
      </c>
      <c r="O12" s="449">
        <v>622513.94999999995</v>
      </c>
      <c r="P12" s="449">
        <f t="shared" si="2"/>
        <v>37.51439978305411</v>
      </c>
      <c r="Q12" s="449">
        <v>450061.84750000003</v>
      </c>
      <c r="R12" s="461">
        <f t="shared" si="3"/>
        <v>27.121962606966374</v>
      </c>
      <c r="S12" s="446">
        <v>267546.277</v>
      </c>
      <c r="T12" s="461">
        <v>201890.85879999999</v>
      </c>
    </row>
    <row r="13" spans="1:20" s="33" customFormat="1" ht="20.100000000000001" customHeight="1">
      <c r="A13" s="32"/>
      <c r="B13" s="1098"/>
      <c r="C13" s="1102" t="s">
        <v>116</v>
      </c>
      <c r="D13" s="1103"/>
      <c r="E13" s="449">
        <v>595961.95200000005</v>
      </c>
      <c r="F13" s="450">
        <v>430736.11749999993</v>
      </c>
      <c r="G13" s="446">
        <v>502925.908</v>
      </c>
      <c r="H13" s="461">
        <v>364391.99819999997</v>
      </c>
      <c r="I13" s="414">
        <v>928</v>
      </c>
      <c r="J13" s="449">
        <v>168114.06699999998</v>
      </c>
      <c r="K13" s="449">
        <f t="shared" si="0"/>
        <v>181.15739978448275</v>
      </c>
      <c r="L13" s="447">
        <v>135032.258</v>
      </c>
      <c r="M13" s="449">
        <f t="shared" si="1"/>
        <v>145.50889870689656</v>
      </c>
      <c r="N13" s="416">
        <v>10832</v>
      </c>
      <c r="O13" s="449">
        <v>334811.84100000001</v>
      </c>
      <c r="P13" s="449">
        <f t="shared" si="2"/>
        <v>30.909512647710489</v>
      </c>
      <c r="Q13" s="449">
        <v>229359.74019999997</v>
      </c>
      <c r="R13" s="461">
        <f t="shared" si="3"/>
        <v>21.174274390694237</v>
      </c>
      <c r="S13" s="446">
        <v>93036.043999999994</v>
      </c>
      <c r="T13" s="461">
        <v>66344.119299999991</v>
      </c>
    </row>
    <row r="14" spans="1:20" s="33" customFormat="1" ht="20.100000000000001" customHeight="1">
      <c r="A14" s="32"/>
      <c r="B14" s="1098"/>
      <c r="C14" s="1102" t="s">
        <v>117</v>
      </c>
      <c r="D14" s="1103"/>
      <c r="E14" s="449">
        <v>912886.45400000003</v>
      </c>
      <c r="F14" s="450">
        <v>675679.15919999999</v>
      </c>
      <c r="G14" s="446">
        <v>762932.36300000001</v>
      </c>
      <c r="H14" s="461">
        <v>569149.1838</v>
      </c>
      <c r="I14" s="414">
        <v>1260</v>
      </c>
      <c r="J14" s="449">
        <v>280340.11100000003</v>
      </c>
      <c r="K14" s="449">
        <f t="shared" si="0"/>
        <v>222.49215158730161</v>
      </c>
      <c r="L14" s="447">
        <v>232810.99900000001</v>
      </c>
      <c r="M14" s="449">
        <f t="shared" si="1"/>
        <v>184.77063412698413</v>
      </c>
      <c r="N14" s="416">
        <v>11386</v>
      </c>
      <c r="O14" s="449">
        <v>482592.25199999998</v>
      </c>
      <c r="P14" s="449">
        <f>O14/N14</f>
        <v>42.384705076409624</v>
      </c>
      <c r="Q14" s="449">
        <v>336338.18480000005</v>
      </c>
      <c r="R14" s="461">
        <f t="shared" si="3"/>
        <v>29.539626277885127</v>
      </c>
      <c r="S14" s="446">
        <v>149954.09100000001</v>
      </c>
      <c r="T14" s="461">
        <v>106529.9754</v>
      </c>
    </row>
    <row r="15" spans="1:20" s="33" customFormat="1" ht="20.100000000000001" customHeight="1">
      <c r="A15" s="32"/>
      <c r="B15" s="1098"/>
      <c r="C15" s="1102" t="s">
        <v>118</v>
      </c>
      <c r="D15" s="1103"/>
      <c r="E15" s="449">
        <v>1542323.3159999999</v>
      </c>
      <c r="F15" s="450">
        <v>1141146.6346999998</v>
      </c>
      <c r="G15" s="446">
        <v>1191593.7069999999</v>
      </c>
      <c r="H15" s="461">
        <v>886393.04349999991</v>
      </c>
      <c r="I15" s="414">
        <v>1609</v>
      </c>
      <c r="J15" s="449">
        <v>472651.75099999999</v>
      </c>
      <c r="K15" s="449">
        <f t="shared" si="0"/>
        <v>293.75497265382222</v>
      </c>
      <c r="L15" s="447">
        <v>381756.29299999995</v>
      </c>
      <c r="M15" s="449">
        <f t="shared" si="1"/>
        <v>237.26307830950898</v>
      </c>
      <c r="N15" s="416">
        <v>14129</v>
      </c>
      <c r="O15" s="449">
        <v>718941.95600000001</v>
      </c>
      <c r="P15" s="449">
        <f t="shared" si="2"/>
        <v>50.884135890721211</v>
      </c>
      <c r="Q15" s="449">
        <v>504636.75049999997</v>
      </c>
      <c r="R15" s="461">
        <f t="shared" si="3"/>
        <v>35.716381237171774</v>
      </c>
      <c r="S15" s="446">
        <v>350729.609</v>
      </c>
      <c r="T15" s="461">
        <v>254753.5912</v>
      </c>
    </row>
    <row r="16" spans="1:20" s="33" customFormat="1" ht="20.100000000000001" customHeight="1">
      <c r="A16" s="32"/>
      <c r="B16" s="1098"/>
      <c r="C16" s="1102" t="s">
        <v>119</v>
      </c>
      <c r="D16" s="1103"/>
      <c r="E16" s="449">
        <v>2586929.2990000001</v>
      </c>
      <c r="F16" s="450">
        <v>1939218.0758</v>
      </c>
      <c r="G16" s="446">
        <v>1924156.9610000001</v>
      </c>
      <c r="H16" s="461">
        <v>1462113.2819000001</v>
      </c>
      <c r="I16" s="414">
        <v>2243</v>
      </c>
      <c r="J16" s="449">
        <v>853130.17200000002</v>
      </c>
      <c r="K16" s="449">
        <f t="shared" si="0"/>
        <v>380.35228354881855</v>
      </c>
      <c r="L16" s="447">
        <v>698670.29</v>
      </c>
      <c r="M16" s="449">
        <f t="shared" si="1"/>
        <v>311.48920641997324</v>
      </c>
      <c r="N16" s="416">
        <v>14989</v>
      </c>
      <c r="O16" s="449">
        <v>1071026.7890000001</v>
      </c>
      <c r="P16" s="449">
        <f t="shared" si="2"/>
        <v>71.454185669490968</v>
      </c>
      <c r="Q16" s="449">
        <v>763442.99190000002</v>
      </c>
      <c r="R16" s="461">
        <f t="shared" si="3"/>
        <v>50.933550730535728</v>
      </c>
      <c r="S16" s="446">
        <v>662772.33799999999</v>
      </c>
      <c r="T16" s="461">
        <v>477104.79389999993</v>
      </c>
    </row>
    <row r="17" spans="1:20" s="33" customFormat="1" ht="20.100000000000001" customHeight="1">
      <c r="A17" s="32"/>
      <c r="B17" s="1098"/>
      <c r="C17" s="1102" t="s">
        <v>209</v>
      </c>
      <c r="D17" s="1103"/>
      <c r="E17" s="449">
        <v>7873163.7349999994</v>
      </c>
      <c r="F17" s="450">
        <v>6040593.4616999999</v>
      </c>
      <c r="G17" s="446">
        <v>5944319.7970000003</v>
      </c>
      <c r="H17" s="461">
        <v>4637707.9375</v>
      </c>
      <c r="I17" s="414">
        <v>5232</v>
      </c>
      <c r="J17" s="449">
        <v>3183936.08</v>
      </c>
      <c r="K17" s="449">
        <f t="shared" si="0"/>
        <v>608.55047400611625</v>
      </c>
      <c r="L17" s="447">
        <v>2588574.8749999995</v>
      </c>
      <c r="M17" s="449">
        <f t="shared" si="1"/>
        <v>494.75819476299688</v>
      </c>
      <c r="N17" s="416">
        <v>22619</v>
      </c>
      <c r="O17" s="449">
        <v>2760383.7169999997</v>
      </c>
      <c r="P17" s="449">
        <f t="shared" si="2"/>
        <v>122.03827388478712</v>
      </c>
      <c r="Q17" s="449">
        <v>2049133.0625000005</v>
      </c>
      <c r="R17" s="461">
        <f t="shared" si="3"/>
        <v>90.593441907246145</v>
      </c>
      <c r="S17" s="446">
        <v>1928843.9379999996</v>
      </c>
      <c r="T17" s="461">
        <v>1402885.5242000001</v>
      </c>
    </row>
    <row r="18" spans="1:20" s="33" customFormat="1" ht="20.100000000000001" customHeight="1">
      <c r="A18" s="32"/>
      <c r="B18" s="1099"/>
      <c r="C18" s="513"/>
      <c r="D18" s="228" t="s">
        <v>121</v>
      </c>
      <c r="E18" s="454">
        <v>6389879.2859999994</v>
      </c>
      <c r="F18" s="455">
        <v>4919966.0457000006</v>
      </c>
      <c r="G18" s="451">
        <v>4863494.9979999997</v>
      </c>
      <c r="H18" s="635">
        <v>3807128.6260000006</v>
      </c>
      <c r="I18" s="636">
        <v>4083</v>
      </c>
      <c r="J18" s="454">
        <v>2671142.71</v>
      </c>
      <c r="K18" s="454">
        <f t="shared" si="0"/>
        <v>654.21080333088412</v>
      </c>
      <c r="L18" s="452">
        <v>2164521.5980000002</v>
      </c>
      <c r="M18" s="454">
        <f t="shared" si="1"/>
        <v>530.13019789370571</v>
      </c>
      <c r="N18" s="637">
        <v>16092</v>
      </c>
      <c r="O18" s="454">
        <v>2192352.2880000002</v>
      </c>
      <c r="P18" s="454">
        <f t="shared" si="2"/>
        <v>136.23864578672632</v>
      </c>
      <c r="Q18" s="454">
        <v>1642607.0280000004</v>
      </c>
      <c r="R18" s="635">
        <f t="shared" si="3"/>
        <v>102.07600223713649</v>
      </c>
      <c r="S18" s="451">
        <v>1526384.2879999999</v>
      </c>
      <c r="T18" s="635">
        <v>1112837.4197</v>
      </c>
    </row>
    <row r="19" spans="1:20" s="33" customFormat="1" ht="11.25" customHeight="1">
      <c r="A19" s="32"/>
      <c r="B19" s="459"/>
      <c r="C19" s="508"/>
      <c r="D19" s="508"/>
      <c r="E19" s="461"/>
      <c r="F19" s="461"/>
      <c r="G19" s="598"/>
      <c r="H19" s="461"/>
      <c r="I19" s="415"/>
      <c r="J19" s="461"/>
      <c r="K19" s="461"/>
      <c r="L19" s="461"/>
      <c r="M19" s="461"/>
      <c r="N19" s="415"/>
      <c r="O19" s="461"/>
      <c r="P19" s="449"/>
      <c r="Q19" s="449"/>
      <c r="R19" s="461"/>
      <c r="S19" s="461"/>
      <c r="T19" s="461"/>
    </row>
    <row r="20" spans="1:20" s="33" customFormat="1" ht="20.100000000000001" customHeight="1">
      <c r="A20" s="32"/>
      <c r="B20" s="1122" t="s">
        <v>122</v>
      </c>
      <c r="C20" s="1122"/>
      <c r="D20" s="1123"/>
      <c r="E20" s="638">
        <v>6389879.2859999994</v>
      </c>
      <c r="F20" s="639">
        <v>4919966.0457000006</v>
      </c>
      <c r="G20" s="640">
        <v>4863494.9979999997</v>
      </c>
      <c r="H20" s="641">
        <v>3807128.6260000006</v>
      </c>
      <c r="I20" s="642">
        <v>4083</v>
      </c>
      <c r="J20" s="638">
        <v>2671142.71</v>
      </c>
      <c r="K20" s="638">
        <f t="shared" si="0"/>
        <v>654.21080333088412</v>
      </c>
      <c r="L20" s="643">
        <v>2164521.5980000002</v>
      </c>
      <c r="M20" s="638">
        <f t="shared" si="1"/>
        <v>530.13019789370571</v>
      </c>
      <c r="N20" s="644">
        <v>16092</v>
      </c>
      <c r="O20" s="638">
        <v>2192352.2880000002</v>
      </c>
      <c r="P20" s="638">
        <f t="shared" si="2"/>
        <v>136.23864578672632</v>
      </c>
      <c r="Q20" s="638">
        <v>1642607.0280000004</v>
      </c>
      <c r="R20" s="641">
        <f t="shared" si="3"/>
        <v>102.07600223713649</v>
      </c>
      <c r="S20" s="640">
        <v>1526384.2879999999</v>
      </c>
      <c r="T20" s="641">
        <v>1112837.4197</v>
      </c>
    </row>
    <row r="21" spans="1:20" s="33" customFormat="1" ht="20.100000000000001" customHeight="1">
      <c r="A21" s="32"/>
      <c r="B21" s="1097" t="s">
        <v>111</v>
      </c>
      <c r="C21" s="1100" t="s">
        <v>112</v>
      </c>
      <c r="D21" s="1101"/>
      <c r="E21" s="436">
        <v>2722485.3990000002</v>
      </c>
      <c r="F21" s="437">
        <v>2114802.3831000002</v>
      </c>
      <c r="G21" s="433">
        <v>2093604.9569999999</v>
      </c>
      <c r="H21" s="592">
        <v>1657171.5252</v>
      </c>
      <c r="I21" s="631">
        <v>1703</v>
      </c>
      <c r="J21" s="436">
        <v>1163838.7449999999</v>
      </c>
      <c r="K21" s="436">
        <f t="shared" si="0"/>
        <v>683.4050176159717</v>
      </c>
      <c r="L21" s="434">
        <v>959346.16700000002</v>
      </c>
      <c r="M21" s="436">
        <f t="shared" si="1"/>
        <v>563.32716793893132</v>
      </c>
      <c r="N21" s="632">
        <v>6746</v>
      </c>
      <c r="O21" s="436">
        <v>929766.21200000006</v>
      </c>
      <c r="P21" s="436">
        <f t="shared" si="2"/>
        <v>137.82481648384228</v>
      </c>
      <c r="Q21" s="436">
        <v>697825.3581999999</v>
      </c>
      <c r="R21" s="592">
        <f t="shared" si="3"/>
        <v>103.44283400533648</v>
      </c>
      <c r="S21" s="433">
        <v>628880.44200000004</v>
      </c>
      <c r="T21" s="592">
        <v>457630.8579</v>
      </c>
    </row>
    <row r="22" spans="1:20" s="33" customFormat="1" ht="20.100000000000001" customHeight="1">
      <c r="A22" s="32"/>
      <c r="B22" s="1131"/>
      <c r="C22" s="1146" t="s">
        <v>113</v>
      </c>
      <c r="D22" s="1140"/>
      <c r="E22" s="441">
        <v>3667393.8869999996</v>
      </c>
      <c r="F22" s="442">
        <v>2805163.6626000004</v>
      </c>
      <c r="G22" s="438">
        <v>2769890.0409999997</v>
      </c>
      <c r="H22" s="596">
        <v>2149957.1008000001</v>
      </c>
      <c r="I22" s="633">
        <v>2380</v>
      </c>
      <c r="J22" s="441">
        <v>1507303.9649999999</v>
      </c>
      <c r="K22" s="441">
        <f t="shared" si="0"/>
        <v>633.32099369747891</v>
      </c>
      <c r="L22" s="439">
        <v>1205175.4309999999</v>
      </c>
      <c r="M22" s="441">
        <f t="shared" si="1"/>
        <v>506.37623151260499</v>
      </c>
      <c r="N22" s="634">
        <v>9346</v>
      </c>
      <c r="O22" s="441">
        <v>1262586.0759999999</v>
      </c>
      <c r="P22" s="441">
        <f t="shared" si="2"/>
        <v>135.09373806976245</v>
      </c>
      <c r="Q22" s="441">
        <v>944781.66980000003</v>
      </c>
      <c r="R22" s="596">
        <f t="shared" si="3"/>
        <v>101.08941470147657</v>
      </c>
      <c r="S22" s="438">
        <v>897503.8459999999</v>
      </c>
      <c r="T22" s="596">
        <v>655206.56180000002</v>
      </c>
    </row>
    <row r="23" spans="1:20" s="33" customFormat="1" ht="20.100000000000001" customHeight="1">
      <c r="A23" s="32"/>
      <c r="B23" s="1097" t="s">
        <v>114</v>
      </c>
      <c r="C23" s="1100" t="s">
        <v>127</v>
      </c>
      <c r="D23" s="1101"/>
      <c r="E23" s="436">
        <v>1340111.1950000001</v>
      </c>
      <c r="F23" s="437">
        <v>1021468.7542</v>
      </c>
      <c r="G23" s="433">
        <v>987876.45500000007</v>
      </c>
      <c r="H23" s="592">
        <v>765476.2844</v>
      </c>
      <c r="I23" s="631">
        <v>868</v>
      </c>
      <c r="J23" s="436">
        <v>426031.78200000001</v>
      </c>
      <c r="K23" s="436">
        <f t="shared" si="0"/>
        <v>490.82002534562213</v>
      </c>
      <c r="L23" s="434">
        <v>352467.94500000001</v>
      </c>
      <c r="M23" s="436">
        <f t="shared" si="1"/>
        <v>406.06906105990782</v>
      </c>
      <c r="N23" s="632">
        <v>4425</v>
      </c>
      <c r="O23" s="436">
        <v>561844.67300000007</v>
      </c>
      <c r="P23" s="436">
        <f t="shared" si="2"/>
        <v>126.97054757062149</v>
      </c>
      <c r="Q23" s="436">
        <v>413008.33940000006</v>
      </c>
      <c r="R23" s="592">
        <f>Q23/N23</f>
        <v>93.33521794350284</v>
      </c>
      <c r="S23" s="433">
        <v>352234.74000000005</v>
      </c>
      <c r="T23" s="592">
        <v>255992.46979999999</v>
      </c>
    </row>
    <row r="24" spans="1:20" s="33" customFormat="1" ht="20.100000000000001" customHeight="1">
      <c r="A24" s="32"/>
      <c r="B24" s="1098"/>
      <c r="C24" s="1102" t="s">
        <v>128</v>
      </c>
      <c r="D24" s="1103"/>
      <c r="E24" s="449">
        <v>1491228.3840000001</v>
      </c>
      <c r="F24" s="450">
        <v>1145003.2974999999</v>
      </c>
      <c r="G24" s="446">
        <v>1124520.2509999999</v>
      </c>
      <c r="H24" s="461">
        <v>879437.86540000001</v>
      </c>
      <c r="I24" s="414">
        <v>903</v>
      </c>
      <c r="J24" s="449">
        <v>526388.0199999999</v>
      </c>
      <c r="K24" s="449">
        <f t="shared" si="0"/>
        <v>582.93246954595782</v>
      </c>
      <c r="L24" s="447">
        <v>432630.85</v>
      </c>
      <c r="M24" s="449">
        <f t="shared" si="1"/>
        <v>479.10393133997781</v>
      </c>
      <c r="N24" s="416">
        <v>4068</v>
      </c>
      <c r="O24" s="449">
        <v>598132.23100000003</v>
      </c>
      <c r="P24" s="449">
        <f t="shared" si="2"/>
        <v>147.03348844641101</v>
      </c>
      <c r="Q24" s="449">
        <v>446807.01540000003</v>
      </c>
      <c r="R24" s="461">
        <f t="shared" si="3"/>
        <v>109.8345662241888</v>
      </c>
      <c r="S24" s="446">
        <v>366708.13300000003</v>
      </c>
      <c r="T24" s="461">
        <v>265565.43209999998</v>
      </c>
    </row>
    <row r="25" spans="1:20" s="33" customFormat="1" ht="20.100000000000001" customHeight="1">
      <c r="A25" s="32"/>
      <c r="B25" s="1098"/>
      <c r="C25" s="1102" t="s">
        <v>129</v>
      </c>
      <c r="D25" s="1103"/>
      <c r="E25" s="449">
        <v>1670809.5390000001</v>
      </c>
      <c r="F25" s="450">
        <v>1296501.2436000002</v>
      </c>
      <c r="G25" s="446">
        <v>1260786.2420000001</v>
      </c>
      <c r="H25" s="461">
        <v>995051.08960000006</v>
      </c>
      <c r="I25" s="414">
        <v>1054</v>
      </c>
      <c r="J25" s="449">
        <v>704742.81099999999</v>
      </c>
      <c r="K25" s="449">
        <f t="shared" si="0"/>
        <v>668.63644307400375</v>
      </c>
      <c r="L25" s="447">
        <v>575044.26100000006</v>
      </c>
      <c r="M25" s="449">
        <f t="shared" si="1"/>
        <v>545.58279032258065</v>
      </c>
      <c r="N25" s="416">
        <v>3817</v>
      </c>
      <c r="O25" s="449">
        <v>556043.4310000001</v>
      </c>
      <c r="P25" s="449">
        <f t="shared" si="2"/>
        <v>145.67551244432804</v>
      </c>
      <c r="Q25" s="449">
        <v>420006.82860000001</v>
      </c>
      <c r="R25" s="461">
        <f t="shared" si="3"/>
        <v>110.0358471574535</v>
      </c>
      <c r="S25" s="446">
        <v>410023.29699999996</v>
      </c>
      <c r="T25" s="461">
        <v>301450.15399999998</v>
      </c>
    </row>
    <row r="26" spans="1:20" s="33" customFormat="1" ht="20.100000000000001" customHeight="1">
      <c r="A26" s="32"/>
      <c r="B26" s="1099"/>
      <c r="C26" s="1147" t="s">
        <v>130</v>
      </c>
      <c r="D26" s="1109"/>
      <c r="E26" s="465">
        <v>1887730.1679999998</v>
      </c>
      <c r="F26" s="466">
        <v>1456992.7503999998</v>
      </c>
      <c r="G26" s="462">
        <v>1490312.0499999998</v>
      </c>
      <c r="H26" s="603">
        <v>1167163.3865999999</v>
      </c>
      <c r="I26" s="418">
        <v>1258</v>
      </c>
      <c r="J26" s="465">
        <v>1013980.0969999998</v>
      </c>
      <c r="K26" s="465">
        <f t="shared" si="0"/>
        <v>806.02551430842595</v>
      </c>
      <c r="L26" s="463">
        <v>804378.5419999999</v>
      </c>
      <c r="M26" s="465">
        <f t="shared" si="1"/>
        <v>639.4106057233704</v>
      </c>
      <c r="N26" s="420">
        <v>3782</v>
      </c>
      <c r="O26" s="465">
        <v>476331.95300000004</v>
      </c>
      <c r="P26" s="465">
        <f t="shared" si="2"/>
        <v>125.9471054997356</v>
      </c>
      <c r="Q26" s="465">
        <v>362784.84459999995</v>
      </c>
      <c r="R26" s="603">
        <f t="shared" si="3"/>
        <v>95.924073135906909</v>
      </c>
      <c r="S26" s="462">
        <v>397418.11800000002</v>
      </c>
      <c r="T26" s="603">
        <v>289829.36379999999</v>
      </c>
    </row>
    <row r="27" spans="1:20" s="33" customFormat="1" ht="15" customHeight="1">
      <c r="A27" s="32"/>
      <c r="B27" s="645" t="s">
        <v>735</v>
      </c>
      <c r="C27" s="645"/>
      <c r="D27" s="645"/>
      <c r="E27" s="66"/>
      <c r="F27" s="66"/>
    </row>
    <row r="28" spans="1:20" s="33" customFormat="1" ht="15" customHeight="1">
      <c r="A28" s="32"/>
      <c r="B28" s="646" t="s">
        <v>736</v>
      </c>
      <c r="D28" s="645"/>
      <c r="E28" s="647"/>
      <c r="F28" s="66"/>
      <c r="G28" s="66"/>
    </row>
    <row r="29" spans="1:20" s="33" customFormat="1" ht="15" customHeight="1">
      <c r="A29" s="32"/>
      <c r="B29" s="645" t="s">
        <v>737</v>
      </c>
      <c r="C29" s="645"/>
      <c r="D29" s="645"/>
      <c r="E29" s="66"/>
      <c r="F29" s="66"/>
      <c r="G29" s="66"/>
    </row>
    <row r="30" spans="1:20" s="33" customFormat="1" ht="15" customHeight="1">
      <c r="A30" s="32"/>
      <c r="B30" s="646"/>
      <c r="D30" s="645"/>
      <c r="E30" s="647"/>
      <c r="F30" s="66"/>
      <c r="G30" s="66"/>
    </row>
    <row r="31" spans="1:20" s="33" customFormat="1" ht="15" customHeight="1">
      <c r="A31" s="32"/>
      <c r="B31" s="65"/>
      <c r="C31" s="65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190"/>
    </row>
    <row r="32" spans="1:20" s="33" customFormat="1" ht="15" customHeight="1">
      <c r="A32" s="32"/>
      <c r="B32" s="65"/>
      <c r="C32" s="65"/>
      <c r="D32" s="66"/>
      <c r="E32" s="66"/>
      <c r="F32" s="66"/>
      <c r="G32" s="64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190"/>
    </row>
    <row r="36" spans="4:4">
      <c r="D36" s="649"/>
    </row>
    <row r="37" spans="4:4">
      <c r="D37" s="649"/>
    </row>
  </sheetData>
  <mergeCells count="39">
    <mergeCell ref="C3:D3"/>
    <mergeCell ref="B4:D8"/>
    <mergeCell ref="E4:F6"/>
    <mergeCell ref="G5:H6"/>
    <mergeCell ref="S5:T6"/>
    <mergeCell ref="I6:M6"/>
    <mergeCell ref="N6:R6"/>
    <mergeCell ref="E7:E8"/>
    <mergeCell ref="F7:F8"/>
    <mergeCell ref="G7:G8"/>
    <mergeCell ref="Q7:Q8"/>
    <mergeCell ref="S7:S8"/>
    <mergeCell ref="T7:T8"/>
    <mergeCell ref="I7:I8"/>
    <mergeCell ref="J7:J8"/>
    <mergeCell ref="L7:L8"/>
    <mergeCell ref="N7:N8"/>
    <mergeCell ref="O7:O8"/>
    <mergeCell ref="B12:B18"/>
    <mergeCell ref="C12:D12"/>
    <mergeCell ref="C13:D13"/>
    <mergeCell ref="C14:D14"/>
    <mergeCell ref="C15:D15"/>
    <mergeCell ref="C16:D16"/>
    <mergeCell ref="C17:D17"/>
    <mergeCell ref="B9:D9"/>
    <mergeCell ref="B10:B11"/>
    <mergeCell ref="C10:D10"/>
    <mergeCell ref="C11:D11"/>
    <mergeCell ref="H7:H8"/>
    <mergeCell ref="B20:D20"/>
    <mergeCell ref="B21:B22"/>
    <mergeCell ref="C21:D21"/>
    <mergeCell ref="C22:D22"/>
    <mergeCell ref="B23:B26"/>
    <mergeCell ref="C23:D23"/>
    <mergeCell ref="C24:D24"/>
    <mergeCell ref="C25:D25"/>
    <mergeCell ref="C26:D2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4" orientation="landscape" r:id="rId1"/>
  <colBreaks count="1" manualBreakCount="1">
    <brk id="18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32"/>
  <sheetViews>
    <sheetView showGridLines="0" zoomScaleNormal="100" workbookViewId="0">
      <selection activeCell="B3" sqref="B3"/>
    </sheetView>
  </sheetViews>
  <sheetFormatPr defaultRowHeight="16.5"/>
  <cols>
    <col min="1" max="1" width="1.125" customWidth="1"/>
    <col min="2" max="2" width="12.875" customWidth="1"/>
    <col min="3" max="3" width="15.5" bestFit="1" customWidth="1"/>
    <col min="4" max="9" width="12" customWidth="1"/>
    <col min="10" max="10" width="9" customWidth="1"/>
  </cols>
  <sheetData>
    <row r="1" spans="1:9">
      <c r="A1" s="190"/>
      <c r="B1" s="28" t="s">
        <v>88</v>
      </c>
      <c r="C1" s="189"/>
      <c r="D1" s="189"/>
      <c r="E1" s="189"/>
      <c r="F1" s="189"/>
      <c r="G1" s="189"/>
      <c r="H1" s="189"/>
      <c r="I1" s="189"/>
    </row>
    <row r="2" spans="1:9">
      <c r="A2" s="190"/>
      <c r="B2" s="1" t="s">
        <v>738</v>
      </c>
      <c r="C2" s="1"/>
      <c r="D2" s="189"/>
      <c r="E2" s="189"/>
      <c r="F2" s="189"/>
      <c r="G2" s="189"/>
      <c r="H2" s="189"/>
      <c r="I2" s="189"/>
    </row>
    <row r="3" spans="1:9">
      <c r="A3" s="33"/>
      <c r="B3" s="302"/>
      <c r="C3" s="302"/>
      <c r="D3" s="32"/>
      <c r="E3" s="32"/>
      <c r="F3" s="32"/>
      <c r="G3" s="32"/>
      <c r="H3" s="32"/>
      <c r="I3" s="31" t="s">
        <v>741</v>
      </c>
    </row>
    <row r="4" spans="1:9">
      <c r="A4" s="190"/>
      <c r="B4" s="1187"/>
      <c r="C4" s="1188"/>
      <c r="D4" s="1071" t="s">
        <v>743</v>
      </c>
      <c r="E4" s="1071"/>
      <c r="F4" s="1113"/>
      <c r="G4" s="1083" t="s">
        <v>744</v>
      </c>
      <c r="H4" s="1083"/>
      <c r="I4" s="1083"/>
    </row>
    <row r="5" spans="1:9">
      <c r="A5" s="190"/>
      <c r="B5" s="1167"/>
      <c r="C5" s="1168"/>
      <c r="D5" s="204" t="s">
        <v>746</v>
      </c>
      <c r="E5" s="204" t="s">
        <v>747</v>
      </c>
      <c r="F5" s="372" t="s">
        <v>748</v>
      </c>
      <c r="G5" s="204" t="s">
        <v>330</v>
      </c>
      <c r="H5" s="204" t="s">
        <v>331</v>
      </c>
      <c r="I5" s="652" t="s">
        <v>332</v>
      </c>
    </row>
    <row r="6" spans="1:9" ht="20.100000000000001" customHeight="1">
      <c r="A6" s="190"/>
      <c r="B6" s="1205" t="s">
        <v>749</v>
      </c>
      <c r="C6" s="519" t="s">
        <v>750</v>
      </c>
      <c r="D6" s="43">
        <v>119</v>
      </c>
      <c r="E6" s="43">
        <v>130</v>
      </c>
      <c r="F6" s="650">
        <v>126</v>
      </c>
      <c r="G6" s="43">
        <v>184.11841000000001</v>
      </c>
      <c r="H6" s="43">
        <v>231.46403999999998</v>
      </c>
      <c r="I6" s="164">
        <v>208.52648000000002</v>
      </c>
    </row>
    <row r="7" spans="1:9" ht="20.100000000000001" customHeight="1">
      <c r="A7" s="190"/>
      <c r="B7" s="1182"/>
      <c r="C7" s="520" t="s">
        <v>751</v>
      </c>
      <c r="D7" s="49">
        <v>2789</v>
      </c>
      <c r="E7" s="49">
        <v>2620</v>
      </c>
      <c r="F7" s="651">
        <v>2857</v>
      </c>
      <c r="G7" s="49">
        <v>1972.31456</v>
      </c>
      <c r="H7" s="49">
        <v>1972.4688899999999</v>
      </c>
      <c r="I7" s="93">
        <v>1904.5414699999997</v>
      </c>
    </row>
    <row r="8" spans="1:9" ht="20.100000000000001" customHeight="1">
      <c r="A8" s="190"/>
      <c r="B8" s="1182"/>
      <c r="C8" s="520" t="s">
        <v>752</v>
      </c>
      <c r="D8" s="49">
        <v>2394</v>
      </c>
      <c r="E8" s="49">
        <v>2533</v>
      </c>
      <c r="F8" s="651">
        <v>2673</v>
      </c>
      <c r="G8" s="49">
        <v>11855.083720000001</v>
      </c>
      <c r="H8" s="49">
        <v>13241.53982</v>
      </c>
      <c r="I8" s="93">
        <v>14011.309949999999</v>
      </c>
    </row>
    <row r="9" spans="1:9" ht="20.100000000000001" customHeight="1">
      <c r="A9" s="190"/>
      <c r="B9" s="1182"/>
      <c r="C9" s="520" t="s">
        <v>754</v>
      </c>
      <c r="D9" s="49">
        <v>1843</v>
      </c>
      <c r="E9" s="49">
        <v>2208</v>
      </c>
      <c r="F9" s="651">
        <v>2376</v>
      </c>
      <c r="G9" s="49">
        <v>431.38959000000011</v>
      </c>
      <c r="H9" s="49">
        <v>529.90171000000009</v>
      </c>
      <c r="I9" s="93">
        <v>589.30323999999996</v>
      </c>
    </row>
    <row r="10" spans="1:9" ht="20.100000000000001" customHeight="1">
      <c r="A10" s="190"/>
      <c r="B10" s="1182"/>
      <c r="C10" s="520" t="s">
        <v>756</v>
      </c>
      <c r="D10" s="49">
        <v>6442</v>
      </c>
      <c r="E10" s="49">
        <v>7015</v>
      </c>
      <c r="F10" s="651">
        <v>7345</v>
      </c>
      <c r="G10" s="49">
        <v>4690.8753299999989</v>
      </c>
      <c r="H10" s="49">
        <v>5278.7833100000007</v>
      </c>
      <c r="I10" s="93">
        <v>5657.8197900000005</v>
      </c>
    </row>
    <row r="11" spans="1:9" ht="20.100000000000001" customHeight="1">
      <c r="A11" s="190"/>
      <c r="B11" s="1182"/>
      <c r="C11" s="520" t="s">
        <v>758</v>
      </c>
      <c r="D11" s="49">
        <v>5490</v>
      </c>
      <c r="E11" s="49">
        <v>5800</v>
      </c>
      <c r="F11" s="651">
        <v>6376</v>
      </c>
      <c r="G11" s="49">
        <v>5171.3825999999999</v>
      </c>
      <c r="H11" s="49">
        <v>5716.6538599999994</v>
      </c>
      <c r="I11" s="93">
        <v>6557.1539699999994</v>
      </c>
    </row>
    <row r="12" spans="1:9" ht="20.100000000000001" customHeight="1">
      <c r="A12" s="190"/>
      <c r="B12" s="1182"/>
      <c r="C12" s="520" t="s">
        <v>759</v>
      </c>
      <c r="D12" s="49">
        <v>4842</v>
      </c>
      <c r="E12" s="49">
        <v>5735</v>
      </c>
      <c r="F12" s="651">
        <v>5790</v>
      </c>
      <c r="G12" s="49">
        <v>4029.3112800000004</v>
      </c>
      <c r="H12" s="49">
        <v>4125.5458899999994</v>
      </c>
      <c r="I12" s="93">
        <v>4248.4830000000002</v>
      </c>
    </row>
    <row r="13" spans="1:9" ht="20.100000000000001" customHeight="1">
      <c r="A13" s="190"/>
      <c r="B13" s="1182"/>
      <c r="C13" s="520" t="s">
        <v>761</v>
      </c>
      <c r="D13" s="49">
        <v>2816</v>
      </c>
      <c r="E13" s="49">
        <v>3002</v>
      </c>
      <c r="F13" s="651">
        <v>3206</v>
      </c>
      <c r="G13" s="49">
        <v>4366.59004</v>
      </c>
      <c r="H13" s="49">
        <v>5082.3119500000003</v>
      </c>
      <c r="I13" s="93">
        <v>5810.4629500000001</v>
      </c>
    </row>
    <row r="14" spans="1:9" ht="20.100000000000001" customHeight="1">
      <c r="A14" s="190"/>
      <c r="B14" s="1182"/>
      <c r="C14" s="520" t="s">
        <v>762</v>
      </c>
      <c r="D14" s="49">
        <v>13815</v>
      </c>
      <c r="E14" s="49">
        <v>14544</v>
      </c>
      <c r="F14" s="651">
        <v>15288</v>
      </c>
      <c r="G14" s="49">
        <v>7013.7800799999995</v>
      </c>
      <c r="H14" s="49">
        <v>7299.7266799999998</v>
      </c>
      <c r="I14" s="93">
        <v>7793.4146900000014</v>
      </c>
    </row>
    <row r="15" spans="1:9" ht="20.100000000000001" customHeight="1">
      <c r="A15" s="190"/>
      <c r="B15" s="1182"/>
      <c r="C15" s="520" t="s">
        <v>763</v>
      </c>
      <c r="D15" s="49">
        <v>1946</v>
      </c>
      <c r="E15" s="49">
        <v>2041</v>
      </c>
      <c r="F15" s="651">
        <v>2043</v>
      </c>
      <c r="G15" s="49">
        <v>5402.2671800000007</v>
      </c>
      <c r="H15" s="49">
        <v>5407.2132899999988</v>
      </c>
      <c r="I15" s="93">
        <v>5967.2862999999998</v>
      </c>
    </row>
    <row r="16" spans="1:9" ht="20.100000000000001" customHeight="1">
      <c r="A16" s="190"/>
      <c r="B16" s="1182"/>
      <c r="C16" s="170" t="s">
        <v>764</v>
      </c>
      <c r="D16" s="49">
        <v>515</v>
      </c>
      <c r="E16" s="49">
        <v>647</v>
      </c>
      <c r="F16" s="651">
        <v>657</v>
      </c>
      <c r="G16" s="49">
        <v>4050.1487100000004</v>
      </c>
      <c r="H16" s="49">
        <v>4696.31459</v>
      </c>
      <c r="I16" s="93">
        <v>4936.9416300000012</v>
      </c>
    </row>
    <row r="17" spans="1:10" ht="12" customHeight="1">
      <c r="B17" s="515"/>
      <c r="C17" s="515"/>
      <c r="D17" s="59"/>
      <c r="E17" s="59"/>
      <c r="F17" s="59"/>
      <c r="G17" s="59"/>
      <c r="H17" s="59"/>
      <c r="I17" s="59"/>
    </row>
    <row r="18" spans="1:10" ht="20.100000000000001" customHeight="1">
      <c r="B18" s="1205" t="s">
        <v>765</v>
      </c>
      <c r="C18" s="519" t="s">
        <v>760</v>
      </c>
      <c r="D18" s="43">
        <v>38</v>
      </c>
      <c r="E18" s="43">
        <v>49</v>
      </c>
      <c r="F18" s="650">
        <v>47</v>
      </c>
      <c r="G18" s="43">
        <v>77.281279999999995</v>
      </c>
      <c r="H18" s="43">
        <v>134.06464000000003</v>
      </c>
      <c r="I18" s="164">
        <v>76.676870000000008</v>
      </c>
    </row>
    <row r="19" spans="1:10" ht="20.100000000000001" customHeight="1">
      <c r="B19" s="1182"/>
      <c r="C19" s="520" t="s">
        <v>755</v>
      </c>
      <c r="D19" s="49">
        <v>497</v>
      </c>
      <c r="E19" s="49">
        <v>502</v>
      </c>
      <c r="F19" s="651">
        <v>610</v>
      </c>
      <c r="G19" s="49">
        <v>482.59903000000003</v>
      </c>
      <c r="H19" s="49">
        <v>475.48133999999999</v>
      </c>
      <c r="I19" s="93">
        <v>464.95853000000005</v>
      </c>
    </row>
    <row r="20" spans="1:10" ht="20.100000000000001" customHeight="1">
      <c r="B20" s="1182"/>
      <c r="C20" s="520" t="s">
        <v>740</v>
      </c>
      <c r="D20" s="49">
        <v>1033</v>
      </c>
      <c r="E20" s="49">
        <v>1102</v>
      </c>
      <c r="F20" s="651">
        <v>1181</v>
      </c>
      <c r="G20" s="49">
        <v>5163.5136600000005</v>
      </c>
      <c r="H20" s="49">
        <v>5768.1993400000001</v>
      </c>
      <c r="I20" s="93">
        <v>6124.8713699999998</v>
      </c>
    </row>
    <row r="21" spans="1:10" ht="20.100000000000001" customHeight="1">
      <c r="B21" s="1182"/>
      <c r="C21" s="520" t="s">
        <v>757</v>
      </c>
      <c r="D21" s="49">
        <v>314</v>
      </c>
      <c r="E21" s="49">
        <v>386</v>
      </c>
      <c r="F21" s="651">
        <v>460</v>
      </c>
      <c r="G21" s="49">
        <v>89.635679999999994</v>
      </c>
      <c r="H21" s="49">
        <v>102.98481000000001</v>
      </c>
      <c r="I21" s="93">
        <v>130.48174</v>
      </c>
    </row>
    <row r="22" spans="1:10" ht="20.100000000000001" customHeight="1">
      <c r="B22" s="1182"/>
      <c r="C22" s="520" t="s">
        <v>742</v>
      </c>
      <c r="D22" s="49">
        <v>2929</v>
      </c>
      <c r="E22" s="49">
        <v>3227</v>
      </c>
      <c r="F22" s="651">
        <v>3431</v>
      </c>
      <c r="G22" s="49">
        <v>2245.4948099999997</v>
      </c>
      <c r="H22" s="49">
        <v>2612.6725700000006</v>
      </c>
      <c r="I22" s="93">
        <v>2831.66111</v>
      </c>
    </row>
    <row r="23" spans="1:10" ht="20.100000000000001" customHeight="1">
      <c r="B23" s="1182"/>
      <c r="C23" s="520" t="s">
        <v>766</v>
      </c>
      <c r="D23" s="49">
        <v>2223</v>
      </c>
      <c r="E23" s="49">
        <v>2484</v>
      </c>
      <c r="F23" s="651">
        <v>2710</v>
      </c>
      <c r="G23" s="49">
        <v>2574.5120100000004</v>
      </c>
      <c r="H23" s="49">
        <v>3051.7715399999997</v>
      </c>
      <c r="I23" s="93">
        <v>3613.1747099999993</v>
      </c>
    </row>
    <row r="24" spans="1:10" ht="20.100000000000001" customHeight="1">
      <c r="B24" s="1182"/>
      <c r="C24" s="520" t="s">
        <v>767</v>
      </c>
      <c r="D24" s="49">
        <v>1720</v>
      </c>
      <c r="E24" s="49">
        <v>2227</v>
      </c>
      <c r="F24" s="651">
        <v>2291</v>
      </c>
      <c r="G24" s="49">
        <v>2372.82528</v>
      </c>
      <c r="H24" s="49">
        <v>2573.2384900000002</v>
      </c>
      <c r="I24" s="93">
        <v>2586.1793900000002</v>
      </c>
    </row>
    <row r="25" spans="1:10" ht="20.100000000000001" customHeight="1">
      <c r="B25" s="1182"/>
      <c r="C25" s="520" t="s">
        <v>768</v>
      </c>
      <c r="D25" s="49">
        <v>1666</v>
      </c>
      <c r="E25" s="49">
        <v>1815</v>
      </c>
      <c r="F25" s="651">
        <v>1917</v>
      </c>
      <c r="G25" s="49">
        <v>2610.5864299999998</v>
      </c>
      <c r="H25" s="49">
        <v>3021.6635099999999</v>
      </c>
      <c r="I25" s="93">
        <v>3659.4926</v>
      </c>
    </row>
    <row r="26" spans="1:10" ht="20.100000000000001" customHeight="1">
      <c r="B26" s="1182"/>
      <c r="C26" s="520" t="s">
        <v>769</v>
      </c>
      <c r="D26" s="49">
        <v>6390</v>
      </c>
      <c r="E26" s="49">
        <v>6831</v>
      </c>
      <c r="F26" s="651">
        <v>7116</v>
      </c>
      <c r="G26" s="49">
        <v>3465.0136800000005</v>
      </c>
      <c r="H26" s="49">
        <v>3660.3387900000002</v>
      </c>
      <c r="I26" s="93">
        <v>3889.62131</v>
      </c>
    </row>
    <row r="27" spans="1:10" ht="20.100000000000001" customHeight="1">
      <c r="B27" s="1182"/>
      <c r="C27" s="520" t="s">
        <v>770</v>
      </c>
      <c r="D27" s="49">
        <v>1282</v>
      </c>
      <c r="E27" s="49">
        <v>1329</v>
      </c>
      <c r="F27" s="651">
        <v>1324</v>
      </c>
      <c r="G27" s="49">
        <v>3577.6395199999997</v>
      </c>
      <c r="H27" s="49">
        <v>3618.4166100000002</v>
      </c>
      <c r="I27" s="93">
        <v>4082.1764199999998</v>
      </c>
    </row>
    <row r="28" spans="1:10" ht="20.100000000000001" customHeight="1">
      <c r="B28" s="1206"/>
      <c r="C28" s="170" t="s">
        <v>771</v>
      </c>
      <c r="D28" s="55">
        <v>323</v>
      </c>
      <c r="E28" s="55">
        <v>403</v>
      </c>
      <c r="F28" s="653">
        <v>414</v>
      </c>
      <c r="G28" s="55">
        <v>2139.8349199999998</v>
      </c>
      <c r="H28" s="55">
        <v>2553.5300999999999</v>
      </c>
      <c r="I28" s="91">
        <v>2797.2391999999995</v>
      </c>
    </row>
    <row r="29" spans="1:10">
      <c r="B29" s="65" t="s">
        <v>735</v>
      </c>
      <c r="C29" s="65"/>
      <c r="D29" s="66"/>
      <c r="E29" s="66"/>
      <c r="F29" s="66"/>
      <c r="G29" s="66"/>
      <c r="H29" s="66"/>
      <c r="I29" s="66"/>
    </row>
    <row r="30" spans="1:10">
      <c r="B30" s="65" t="s">
        <v>772</v>
      </c>
      <c r="C30" s="65"/>
      <c r="D30" s="66"/>
      <c r="E30" s="66"/>
      <c r="F30" s="66"/>
      <c r="G30" s="66"/>
      <c r="H30" s="66"/>
      <c r="I30" s="66"/>
    </row>
    <row r="31" spans="1:10" s="33" customFormat="1" ht="16.5" customHeight="1">
      <c r="A31"/>
      <c r="B31" s="65" t="s">
        <v>773</v>
      </c>
      <c r="C31" s="65"/>
      <c r="D31" s="66"/>
      <c r="E31" s="66"/>
      <c r="F31" s="66"/>
      <c r="G31" s="66"/>
      <c r="H31" s="66"/>
      <c r="I31" s="66"/>
      <c r="J31" s="654"/>
    </row>
    <row r="32" spans="1:10" ht="31.5" customHeight="1">
      <c r="A32" s="32"/>
      <c r="B32" s="1138" t="s">
        <v>774</v>
      </c>
      <c r="C32" s="1138"/>
      <c r="D32" s="1138"/>
      <c r="E32" s="1138"/>
      <c r="F32" s="1138"/>
      <c r="G32" s="1138"/>
      <c r="H32" s="1138"/>
      <c r="I32" s="1138"/>
    </row>
  </sheetData>
  <mergeCells count="6">
    <mergeCell ref="B32:I32"/>
    <mergeCell ref="B4:C5"/>
    <mergeCell ref="D4:F4"/>
    <mergeCell ref="G4:I4"/>
    <mergeCell ref="B6:B16"/>
    <mergeCell ref="B18:B28"/>
  </mergeCells>
  <phoneticPr fontId="2" type="noConversion"/>
  <hyperlinks>
    <hyperlink ref="B1" location="'#목차'!A1" display="#목차"/>
  </hyperlinks>
  <pageMargins left="0.7" right="0.7" top="0.75" bottom="0.75" header="0.3" footer="0.3"/>
  <pageSetup paperSize="9" scale="78" orientation="landscape" horizontalDpi="4294967294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5" width="9" style="190" bestFit="1" customWidth="1"/>
    <col min="6" max="6" width="9.75" style="190" customWidth="1"/>
    <col min="7" max="7" width="9" style="190" bestFit="1" customWidth="1"/>
    <col min="8" max="8" width="11.125" style="190" bestFit="1" customWidth="1"/>
    <col min="9" max="9" width="10" style="190" customWidth="1"/>
    <col min="10" max="10" width="13.375" style="190" bestFit="1" customWidth="1"/>
    <col min="11" max="11" width="9.5" style="190" bestFit="1" customWidth="1"/>
    <col min="12" max="12" width="10.125" style="190" customWidth="1"/>
    <col min="13" max="13" width="10.625" style="190" customWidth="1"/>
    <col min="14" max="14" width="11.125" style="190" bestFit="1" customWidth="1"/>
    <col min="15" max="15" width="10.375" style="190" bestFit="1" customWidth="1"/>
    <col min="16" max="16" width="7.5" style="190" customWidth="1"/>
    <col min="17" max="16384" width="9" style="190"/>
  </cols>
  <sheetData>
    <row r="1" spans="1:15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</row>
    <row r="2" spans="1:15" ht="20.100000000000001" customHeight="1">
      <c r="A2" s="189"/>
      <c r="B2" s="1" t="s">
        <v>775</v>
      </c>
      <c r="D2" s="1"/>
      <c r="E2" s="189"/>
      <c r="F2" s="189"/>
      <c r="G2" s="189"/>
      <c r="H2" s="189"/>
      <c r="I2" s="189"/>
      <c r="J2" s="189"/>
    </row>
    <row r="3" spans="1:15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O3" s="31" t="s">
        <v>776</v>
      </c>
    </row>
    <row r="4" spans="1:15" s="33" customFormat="1" ht="25.5" customHeight="1">
      <c r="A4" s="32"/>
      <c r="B4" s="1083"/>
      <c r="C4" s="1083"/>
      <c r="D4" s="1091"/>
      <c r="E4" s="492" t="s">
        <v>760</v>
      </c>
      <c r="F4" s="494" t="s">
        <v>778</v>
      </c>
      <c r="G4" s="525" t="s">
        <v>740</v>
      </c>
      <c r="H4" s="525" t="s">
        <v>757</v>
      </c>
      <c r="I4" s="495" t="s">
        <v>742</v>
      </c>
      <c r="J4" s="494" t="s">
        <v>745</v>
      </c>
      <c r="K4" s="525" t="s">
        <v>779</v>
      </c>
      <c r="L4" s="494" t="s">
        <v>780</v>
      </c>
      <c r="M4" s="494" t="s">
        <v>739</v>
      </c>
      <c r="N4" s="525" t="s">
        <v>782</v>
      </c>
      <c r="O4" s="494" t="s">
        <v>753</v>
      </c>
    </row>
    <row r="5" spans="1:15" s="33" customFormat="1" ht="20.100000000000001" customHeight="1">
      <c r="A5" s="32"/>
      <c r="B5" s="1095" t="s">
        <v>749</v>
      </c>
      <c r="C5" s="1095"/>
      <c r="D5" s="1096"/>
      <c r="E5" s="472">
        <v>126</v>
      </c>
      <c r="F5" s="473">
        <v>2857</v>
      </c>
      <c r="G5" s="655">
        <v>2673</v>
      </c>
      <c r="H5" s="473">
        <v>2376</v>
      </c>
      <c r="I5" s="655">
        <v>7345</v>
      </c>
      <c r="J5" s="473">
        <v>6376</v>
      </c>
      <c r="K5" s="655">
        <v>5790</v>
      </c>
      <c r="L5" s="473">
        <v>3206</v>
      </c>
      <c r="M5" s="656">
        <v>15288</v>
      </c>
      <c r="N5" s="473">
        <v>2043</v>
      </c>
      <c r="O5" s="656">
        <v>657</v>
      </c>
    </row>
    <row r="6" spans="1:15" s="33" customFormat="1" ht="20.100000000000001" customHeight="1">
      <c r="A6" s="32"/>
      <c r="B6" s="1097" t="s">
        <v>783</v>
      </c>
      <c r="C6" s="1106" t="s">
        <v>784</v>
      </c>
      <c r="D6" s="1101"/>
      <c r="E6" s="657">
        <v>71</v>
      </c>
      <c r="F6" s="658">
        <v>1559</v>
      </c>
      <c r="G6" s="658">
        <v>1141</v>
      </c>
      <c r="H6" s="658">
        <v>361</v>
      </c>
      <c r="I6" s="658">
        <v>3807</v>
      </c>
      <c r="J6" s="658">
        <v>2478</v>
      </c>
      <c r="K6" s="658">
        <v>2204</v>
      </c>
      <c r="L6" s="658">
        <v>1732</v>
      </c>
      <c r="M6" s="658">
        <v>7318</v>
      </c>
      <c r="N6" s="658">
        <v>989</v>
      </c>
      <c r="O6" s="659">
        <v>402</v>
      </c>
    </row>
    <row r="7" spans="1:15" s="33" customFormat="1" ht="20.100000000000001" customHeight="1">
      <c r="A7" s="32"/>
      <c r="B7" s="1131"/>
      <c r="C7" s="1139" t="s">
        <v>785</v>
      </c>
      <c r="D7" s="1140"/>
      <c r="E7" s="660">
        <v>55</v>
      </c>
      <c r="F7" s="661">
        <v>1298</v>
      </c>
      <c r="G7" s="662">
        <v>1532</v>
      </c>
      <c r="H7" s="661">
        <v>2015</v>
      </c>
      <c r="I7" s="662">
        <v>3538</v>
      </c>
      <c r="J7" s="661">
        <v>3898</v>
      </c>
      <c r="K7" s="662">
        <v>3586</v>
      </c>
      <c r="L7" s="661">
        <v>1474</v>
      </c>
      <c r="M7" s="663">
        <v>7970</v>
      </c>
      <c r="N7" s="661">
        <v>1054</v>
      </c>
      <c r="O7" s="663">
        <v>255</v>
      </c>
    </row>
    <row r="8" spans="1:15" s="33" customFormat="1" ht="20.100000000000001" customHeight="1">
      <c r="A8" s="32"/>
      <c r="B8" s="1098" t="s">
        <v>786</v>
      </c>
      <c r="C8" s="1107" t="s">
        <v>787</v>
      </c>
      <c r="D8" s="1103"/>
      <c r="E8" s="664" t="s">
        <v>788</v>
      </c>
      <c r="F8" s="665">
        <v>72</v>
      </c>
      <c r="G8" s="666">
        <v>16</v>
      </c>
      <c r="H8" s="665">
        <v>48</v>
      </c>
      <c r="I8" s="666">
        <v>17</v>
      </c>
      <c r="J8" s="665">
        <v>437</v>
      </c>
      <c r="K8" s="666">
        <v>155</v>
      </c>
      <c r="L8" s="665">
        <v>23</v>
      </c>
      <c r="M8" s="667">
        <v>8</v>
      </c>
      <c r="N8" s="665" t="s">
        <v>788</v>
      </c>
      <c r="O8" s="667" t="s">
        <v>788</v>
      </c>
    </row>
    <row r="9" spans="1:15" s="33" customFormat="1" ht="20.100000000000001" customHeight="1">
      <c r="A9" s="32"/>
      <c r="B9" s="1098"/>
      <c r="C9" s="1107" t="s">
        <v>789</v>
      </c>
      <c r="D9" s="1103"/>
      <c r="E9" s="657">
        <v>11</v>
      </c>
      <c r="F9" s="658">
        <v>184</v>
      </c>
      <c r="G9" s="658">
        <v>34</v>
      </c>
      <c r="H9" s="658">
        <v>132</v>
      </c>
      <c r="I9" s="658">
        <v>77</v>
      </c>
      <c r="J9" s="658">
        <v>512</v>
      </c>
      <c r="K9" s="658">
        <v>313</v>
      </c>
      <c r="L9" s="658">
        <v>38</v>
      </c>
      <c r="M9" s="658">
        <v>74</v>
      </c>
      <c r="N9" s="447" t="s">
        <v>788</v>
      </c>
      <c r="O9" s="659">
        <v>6</v>
      </c>
    </row>
    <row r="10" spans="1:15" s="33" customFormat="1" ht="20.100000000000001" customHeight="1">
      <c r="A10" s="32"/>
      <c r="B10" s="1098"/>
      <c r="C10" s="1107" t="s">
        <v>790</v>
      </c>
      <c r="D10" s="1103"/>
      <c r="E10" s="657">
        <v>12</v>
      </c>
      <c r="F10" s="658">
        <v>302</v>
      </c>
      <c r="G10" s="658">
        <v>139</v>
      </c>
      <c r="H10" s="658">
        <v>356</v>
      </c>
      <c r="I10" s="658">
        <v>260</v>
      </c>
      <c r="J10" s="658">
        <v>579</v>
      </c>
      <c r="K10" s="658">
        <v>489</v>
      </c>
      <c r="L10" s="658">
        <v>93</v>
      </c>
      <c r="M10" s="658">
        <v>377</v>
      </c>
      <c r="N10" s="658">
        <v>27</v>
      </c>
      <c r="O10" s="659">
        <v>15</v>
      </c>
    </row>
    <row r="11" spans="1:15" s="33" customFormat="1" ht="20.100000000000001" customHeight="1">
      <c r="A11" s="32"/>
      <c r="B11" s="1098"/>
      <c r="C11" s="1107" t="s">
        <v>791</v>
      </c>
      <c r="D11" s="1103"/>
      <c r="E11" s="657">
        <v>15</v>
      </c>
      <c r="F11" s="658">
        <v>537</v>
      </c>
      <c r="G11" s="658">
        <v>334</v>
      </c>
      <c r="H11" s="658">
        <v>589</v>
      </c>
      <c r="I11" s="658">
        <v>777</v>
      </c>
      <c r="J11" s="658">
        <v>712</v>
      </c>
      <c r="K11" s="658">
        <v>775</v>
      </c>
      <c r="L11" s="658">
        <v>205</v>
      </c>
      <c r="M11" s="658">
        <v>1701</v>
      </c>
      <c r="N11" s="658">
        <v>99</v>
      </c>
      <c r="O11" s="659">
        <v>36</v>
      </c>
    </row>
    <row r="12" spans="1:15" s="33" customFormat="1" ht="20.100000000000001" customHeight="1">
      <c r="A12" s="32"/>
      <c r="B12" s="1098"/>
      <c r="C12" s="1107" t="s">
        <v>792</v>
      </c>
      <c r="D12" s="1103"/>
      <c r="E12" s="657">
        <v>26</v>
      </c>
      <c r="F12" s="658">
        <v>810</v>
      </c>
      <c r="G12" s="658">
        <v>608</v>
      </c>
      <c r="H12" s="658">
        <v>558</v>
      </c>
      <c r="I12" s="658">
        <v>1730</v>
      </c>
      <c r="J12" s="658">
        <v>956</v>
      </c>
      <c r="K12" s="658">
        <v>1128</v>
      </c>
      <c r="L12" s="658">
        <v>519</v>
      </c>
      <c r="M12" s="658">
        <v>3753</v>
      </c>
      <c r="N12" s="658">
        <v>315</v>
      </c>
      <c r="O12" s="659">
        <v>105</v>
      </c>
    </row>
    <row r="13" spans="1:15" s="33" customFormat="1" ht="20.100000000000001" customHeight="1">
      <c r="A13" s="32"/>
      <c r="B13" s="1098"/>
      <c r="C13" s="1107" t="s">
        <v>793</v>
      </c>
      <c r="D13" s="1103"/>
      <c r="E13" s="657">
        <v>61</v>
      </c>
      <c r="F13" s="658">
        <v>952</v>
      </c>
      <c r="G13" s="658">
        <v>1542</v>
      </c>
      <c r="H13" s="658">
        <v>693</v>
      </c>
      <c r="I13" s="658">
        <v>4484</v>
      </c>
      <c r="J13" s="658">
        <v>3180</v>
      </c>
      <c r="K13" s="658">
        <v>2930</v>
      </c>
      <c r="L13" s="658">
        <v>2328</v>
      </c>
      <c r="M13" s="658">
        <v>9375</v>
      </c>
      <c r="N13" s="658">
        <v>1593</v>
      </c>
      <c r="O13" s="659">
        <v>494</v>
      </c>
    </row>
    <row r="14" spans="1:15" s="33" customFormat="1" ht="20.100000000000001" customHeight="1">
      <c r="A14" s="32"/>
      <c r="B14" s="1099"/>
      <c r="C14" s="517"/>
      <c r="D14" s="507" t="s">
        <v>794</v>
      </c>
      <c r="E14" s="668">
        <v>47</v>
      </c>
      <c r="F14" s="669">
        <v>610</v>
      </c>
      <c r="G14" s="670">
        <v>1181</v>
      </c>
      <c r="H14" s="669">
        <v>460</v>
      </c>
      <c r="I14" s="670">
        <v>3431</v>
      </c>
      <c r="J14" s="669">
        <v>2710</v>
      </c>
      <c r="K14" s="670">
        <v>2291</v>
      </c>
      <c r="L14" s="669">
        <v>1917</v>
      </c>
      <c r="M14" s="671">
        <v>7116</v>
      </c>
      <c r="N14" s="669">
        <v>1324</v>
      </c>
      <c r="O14" s="671">
        <v>414</v>
      </c>
    </row>
    <row r="15" spans="1:15" s="33" customFormat="1" ht="9.9499999999999993" customHeight="1">
      <c r="A15" s="32"/>
      <c r="B15" s="32"/>
      <c r="C15" s="508"/>
      <c r="D15" s="508"/>
      <c r="E15" s="672"/>
      <c r="F15" s="672"/>
      <c r="G15" s="672"/>
      <c r="H15" s="672"/>
      <c r="I15" s="672"/>
      <c r="J15" s="672"/>
      <c r="K15" s="672"/>
      <c r="L15" s="673"/>
      <c r="M15" s="672"/>
      <c r="N15" s="672"/>
      <c r="O15" s="672"/>
    </row>
    <row r="16" spans="1:15" s="33" customFormat="1" ht="20.100000000000001" customHeight="1">
      <c r="A16" s="32"/>
      <c r="B16" s="1122" t="s">
        <v>795</v>
      </c>
      <c r="C16" s="1122"/>
      <c r="D16" s="1123"/>
      <c r="E16" s="472">
        <v>47</v>
      </c>
      <c r="F16" s="473">
        <v>610</v>
      </c>
      <c r="G16" s="655">
        <v>1181</v>
      </c>
      <c r="H16" s="473">
        <v>460</v>
      </c>
      <c r="I16" s="655">
        <v>3431</v>
      </c>
      <c r="J16" s="473">
        <v>2710</v>
      </c>
      <c r="K16" s="655">
        <v>2291</v>
      </c>
      <c r="L16" s="473">
        <v>1917</v>
      </c>
      <c r="M16" s="656">
        <v>7116</v>
      </c>
      <c r="N16" s="473">
        <v>1324</v>
      </c>
      <c r="O16" s="656">
        <v>414</v>
      </c>
    </row>
    <row r="17" spans="1:15" s="33" customFormat="1" ht="20.100000000000001" customHeight="1">
      <c r="A17" s="32"/>
      <c r="B17" s="1097" t="s">
        <v>796</v>
      </c>
      <c r="C17" s="1106" t="s">
        <v>797</v>
      </c>
      <c r="D17" s="1101"/>
      <c r="E17" s="657">
        <v>26</v>
      </c>
      <c r="F17" s="658">
        <v>272</v>
      </c>
      <c r="G17" s="658">
        <v>671</v>
      </c>
      <c r="H17" s="658">
        <v>86</v>
      </c>
      <c r="I17" s="658">
        <v>1478</v>
      </c>
      <c r="J17" s="658">
        <v>851</v>
      </c>
      <c r="K17" s="658">
        <v>880</v>
      </c>
      <c r="L17" s="658">
        <v>912</v>
      </c>
      <c r="M17" s="658">
        <v>2750</v>
      </c>
      <c r="N17" s="658">
        <v>591</v>
      </c>
      <c r="O17" s="659">
        <v>247</v>
      </c>
    </row>
    <row r="18" spans="1:15" s="33" customFormat="1" ht="20.100000000000001" customHeight="1">
      <c r="A18" s="32"/>
      <c r="B18" s="1131"/>
      <c r="C18" s="1139" t="s">
        <v>798</v>
      </c>
      <c r="D18" s="1140"/>
      <c r="E18" s="660">
        <v>21</v>
      </c>
      <c r="F18" s="661">
        <v>338</v>
      </c>
      <c r="G18" s="662">
        <v>510</v>
      </c>
      <c r="H18" s="661">
        <v>374</v>
      </c>
      <c r="I18" s="662">
        <v>1953</v>
      </c>
      <c r="J18" s="661">
        <v>1859</v>
      </c>
      <c r="K18" s="662">
        <v>1411</v>
      </c>
      <c r="L18" s="661">
        <v>1005</v>
      </c>
      <c r="M18" s="663">
        <v>4366</v>
      </c>
      <c r="N18" s="661">
        <v>733</v>
      </c>
      <c r="O18" s="663">
        <v>167</v>
      </c>
    </row>
    <row r="19" spans="1:15" s="33" customFormat="1" ht="20.100000000000001" customHeight="1">
      <c r="A19" s="32"/>
      <c r="B19" s="1098" t="s">
        <v>699</v>
      </c>
      <c r="C19" s="1107" t="s">
        <v>560</v>
      </c>
      <c r="D19" s="1103"/>
      <c r="E19" s="664">
        <v>10</v>
      </c>
      <c r="F19" s="665">
        <v>219</v>
      </c>
      <c r="G19" s="666">
        <v>287</v>
      </c>
      <c r="H19" s="665">
        <v>173</v>
      </c>
      <c r="I19" s="666">
        <v>836</v>
      </c>
      <c r="J19" s="665">
        <v>457</v>
      </c>
      <c r="K19" s="666">
        <v>512</v>
      </c>
      <c r="L19" s="665">
        <v>358</v>
      </c>
      <c r="M19" s="667">
        <v>1796</v>
      </c>
      <c r="N19" s="665">
        <v>246</v>
      </c>
      <c r="O19" s="667">
        <v>56</v>
      </c>
    </row>
    <row r="20" spans="1:15" s="33" customFormat="1" ht="20.100000000000001" customHeight="1">
      <c r="A20" s="32"/>
      <c r="B20" s="1098"/>
      <c r="C20" s="1107" t="s">
        <v>701</v>
      </c>
      <c r="D20" s="1103"/>
      <c r="E20" s="657">
        <v>8</v>
      </c>
      <c r="F20" s="658">
        <v>171</v>
      </c>
      <c r="G20" s="658">
        <v>307</v>
      </c>
      <c r="H20" s="658">
        <v>125</v>
      </c>
      <c r="I20" s="658">
        <v>915</v>
      </c>
      <c r="J20" s="658">
        <v>504</v>
      </c>
      <c r="K20" s="658">
        <v>541</v>
      </c>
      <c r="L20" s="658">
        <v>459</v>
      </c>
      <c r="M20" s="658">
        <v>1766</v>
      </c>
      <c r="N20" s="658">
        <v>297</v>
      </c>
      <c r="O20" s="659">
        <v>97</v>
      </c>
    </row>
    <row r="21" spans="1:15" s="33" customFormat="1" ht="20.100000000000001" customHeight="1">
      <c r="A21" s="32"/>
      <c r="B21" s="1098"/>
      <c r="C21" s="1107" t="s">
        <v>566</v>
      </c>
      <c r="D21" s="1103"/>
      <c r="E21" s="657">
        <v>12</v>
      </c>
      <c r="F21" s="658">
        <v>137</v>
      </c>
      <c r="G21" s="658">
        <v>303</v>
      </c>
      <c r="H21" s="658">
        <v>100</v>
      </c>
      <c r="I21" s="658">
        <v>903</v>
      </c>
      <c r="J21" s="658">
        <v>670</v>
      </c>
      <c r="K21" s="658">
        <v>616</v>
      </c>
      <c r="L21" s="658">
        <v>501</v>
      </c>
      <c r="M21" s="658">
        <v>1808</v>
      </c>
      <c r="N21" s="658">
        <v>348</v>
      </c>
      <c r="O21" s="659">
        <v>116</v>
      </c>
    </row>
    <row r="22" spans="1:15" s="33" customFormat="1" ht="20.100000000000001" customHeight="1">
      <c r="A22" s="32"/>
      <c r="B22" s="1099"/>
      <c r="C22" s="1108" t="s">
        <v>568</v>
      </c>
      <c r="D22" s="1109"/>
      <c r="E22" s="674">
        <v>17</v>
      </c>
      <c r="F22" s="675">
        <v>83</v>
      </c>
      <c r="G22" s="675">
        <v>284</v>
      </c>
      <c r="H22" s="675">
        <v>62</v>
      </c>
      <c r="I22" s="675">
        <v>777</v>
      </c>
      <c r="J22" s="675">
        <v>1079</v>
      </c>
      <c r="K22" s="675">
        <v>622</v>
      </c>
      <c r="L22" s="675">
        <v>599</v>
      </c>
      <c r="M22" s="675">
        <v>1746</v>
      </c>
      <c r="N22" s="675">
        <v>433</v>
      </c>
      <c r="O22" s="676">
        <v>145</v>
      </c>
    </row>
    <row r="23" spans="1:15" s="33" customFormat="1" ht="15" customHeight="1">
      <c r="A23" s="32"/>
      <c r="B23" s="65" t="s">
        <v>799</v>
      </c>
      <c r="D23" s="65"/>
      <c r="E23" s="66"/>
      <c r="F23" s="66"/>
      <c r="G23" s="66"/>
      <c r="H23" s="66"/>
      <c r="I23" s="66"/>
      <c r="J23" s="66"/>
    </row>
    <row r="24" spans="1:15" s="680" customFormat="1" ht="16.5">
      <c r="A24" s="677"/>
      <c r="B24" s="678" t="s">
        <v>800</v>
      </c>
      <c r="C24" s="678"/>
      <c r="D24" s="679"/>
      <c r="E24" s="679"/>
      <c r="F24" s="679"/>
      <c r="G24" s="679"/>
    </row>
    <row r="25" spans="1:15" s="684" customFormat="1" ht="16.5">
      <c r="A25" s="681"/>
      <c r="B25" s="682" t="s">
        <v>801</v>
      </c>
      <c r="C25" s="682"/>
      <c r="D25" s="683"/>
      <c r="E25" s="683"/>
      <c r="F25" s="683"/>
      <c r="G25" s="683"/>
    </row>
    <row r="26" spans="1:15" ht="16.5" customHeight="1"/>
    <row r="27" spans="1:15" ht="42.75" customHeight="1"/>
    <row r="28" spans="1:15" ht="17.25" customHeight="1"/>
    <row r="29" spans="1:15" ht="17.25" customHeight="1"/>
    <row r="30" spans="1:15" ht="17.25" customHeight="1"/>
    <row r="31" spans="1:15" ht="17.25" customHeight="1"/>
    <row r="32" spans="1:15" ht="17.25" customHeight="1"/>
    <row r="33" ht="30.75" customHeight="1"/>
    <row r="34" ht="17.25" customHeight="1"/>
    <row r="35" ht="17.25" customHeight="1"/>
    <row r="36" ht="17.25" customHeight="1"/>
    <row r="37" ht="17.25" customHeight="1"/>
    <row r="38" ht="17.25" customHeight="1"/>
    <row r="39" ht="17.25" customHeight="1"/>
    <row r="40" ht="17.25" customHeight="1"/>
  </sheetData>
  <mergeCells count="21">
    <mergeCell ref="B4:D4"/>
    <mergeCell ref="B5:D5"/>
    <mergeCell ref="B6:B7"/>
    <mergeCell ref="C6:D6"/>
    <mergeCell ref="C7:D7"/>
    <mergeCell ref="C12:D12"/>
    <mergeCell ref="C13:D13"/>
    <mergeCell ref="B16:D16"/>
    <mergeCell ref="B17:B18"/>
    <mergeCell ref="C17:D17"/>
    <mergeCell ref="C18:D18"/>
    <mergeCell ref="B8:B14"/>
    <mergeCell ref="C8:D8"/>
    <mergeCell ref="C9:D9"/>
    <mergeCell ref="C10:D10"/>
    <mergeCell ref="C11:D11"/>
    <mergeCell ref="B19:B22"/>
    <mergeCell ref="C19:D19"/>
    <mergeCell ref="C20:D20"/>
    <mergeCell ref="C21:D21"/>
    <mergeCell ref="C22:D22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66" orientation="landscape" horizontalDpi="4294967295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6" width="11.5" style="190" customWidth="1"/>
    <col min="7" max="7" width="12.75" style="190" bestFit="1" customWidth="1"/>
    <col min="8" max="9" width="11.5" style="190" customWidth="1"/>
    <col min="10" max="10" width="13.375" style="190" bestFit="1" customWidth="1"/>
    <col min="11" max="15" width="11.5" style="190" customWidth="1"/>
    <col min="16" max="16384" width="9" style="190"/>
  </cols>
  <sheetData>
    <row r="1" spans="1:27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</row>
    <row r="2" spans="1:27" ht="20.100000000000001" customHeight="1">
      <c r="A2" s="189"/>
      <c r="B2" s="1" t="s">
        <v>17</v>
      </c>
      <c r="D2" s="1"/>
      <c r="E2" s="189"/>
      <c r="F2" s="189"/>
      <c r="G2" s="189"/>
      <c r="H2" s="189"/>
      <c r="I2" s="189"/>
      <c r="J2" s="189"/>
      <c r="K2" s="189"/>
    </row>
    <row r="3" spans="1:27" s="33" customFormat="1" ht="14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O3" s="685" t="s">
        <v>802</v>
      </c>
    </row>
    <row r="4" spans="1:27" ht="29.25" customHeight="1">
      <c r="B4" s="1074"/>
      <c r="C4" s="1074"/>
      <c r="D4" s="1120"/>
      <c r="E4" s="523" t="s">
        <v>750</v>
      </c>
      <c r="F4" s="341" t="s">
        <v>777</v>
      </c>
      <c r="G4" s="341" t="s">
        <v>752</v>
      </c>
      <c r="H4" s="341" t="s">
        <v>803</v>
      </c>
      <c r="I4" s="341" t="s">
        <v>756</v>
      </c>
      <c r="J4" s="341" t="s">
        <v>766</v>
      </c>
      <c r="K4" s="341" t="s">
        <v>804</v>
      </c>
      <c r="L4" s="341" t="s">
        <v>683</v>
      </c>
      <c r="M4" s="341" t="s">
        <v>762</v>
      </c>
      <c r="N4" s="341" t="s">
        <v>781</v>
      </c>
      <c r="O4" s="686" t="s">
        <v>764</v>
      </c>
      <c r="P4" s="33"/>
      <c r="Y4" s="1207"/>
      <c r="Z4" s="1207"/>
      <c r="AA4" s="1207"/>
    </row>
    <row r="5" spans="1:27" ht="20.100000000000001" customHeight="1">
      <c r="B5" s="1095" t="s">
        <v>110</v>
      </c>
      <c r="C5" s="1095"/>
      <c r="D5" s="1096"/>
      <c r="E5" s="41">
        <v>1654.9720634920636</v>
      </c>
      <c r="F5" s="43">
        <v>666.62284564228207</v>
      </c>
      <c r="G5" s="97">
        <v>5241.7919753086417</v>
      </c>
      <c r="H5" s="43">
        <v>248.02324915824914</v>
      </c>
      <c r="I5" s="97">
        <v>770.29541048332203</v>
      </c>
      <c r="J5" s="43">
        <v>1028.4118522584693</v>
      </c>
      <c r="K5" s="97">
        <v>733.76217616580311</v>
      </c>
      <c r="L5" s="43">
        <v>1812.3714753587026</v>
      </c>
      <c r="M5" s="43">
        <v>509.77333137101004</v>
      </c>
      <c r="N5" s="97">
        <v>2920.8449828683306</v>
      </c>
      <c r="O5" s="163">
        <v>7514.3708219178097</v>
      </c>
      <c r="P5" s="33"/>
      <c r="Y5" s="1207"/>
      <c r="Z5" s="1207"/>
      <c r="AA5" s="1207"/>
    </row>
    <row r="6" spans="1:27" ht="20.100000000000001" customHeight="1">
      <c r="B6" s="1097" t="s">
        <v>111</v>
      </c>
      <c r="C6" s="1106" t="s">
        <v>112</v>
      </c>
      <c r="D6" s="1101"/>
      <c r="E6" s="73">
        <v>2040.4174647887321</v>
      </c>
      <c r="F6" s="75">
        <v>726.62233483001921</v>
      </c>
      <c r="G6" s="101">
        <v>6528.4374846625769</v>
      </c>
      <c r="H6" s="75">
        <v>273.20728531855951</v>
      </c>
      <c r="I6" s="101">
        <v>769.32370895718407</v>
      </c>
      <c r="J6" s="75">
        <v>1127.8100766747375</v>
      </c>
      <c r="K6" s="101">
        <v>740.38934664246824</v>
      </c>
      <c r="L6" s="75">
        <v>2083.197205542725</v>
      </c>
      <c r="M6" s="75">
        <v>479.99435364853781</v>
      </c>
      <c r="N6" s="101">
        <v>2737.7063599595544</v>
      </c>
      <c r="O6" s="220">
        <v>7176.6499502487559</v>
      </c>
      <c r="P6" s="33"/>
      <c r="Y6" s="1207"/>
      <c r="Z6" s="1207"/>
      <c r="AA6" s="1207"/>
    </row>
    <row r="7" spans="1:27" ht="20.100000000000001" customHeight="1">
      <c r="B7" s="1131"/>
      <c r="C7" s="1139" t="s">
        <v>113</v>
      </c>
      <c r="D7" s="1140"/>
      <c r="E7" s="78">
        <v>1157.3970909090908</v>
      </c>
      <c r="F7" s="80">
        <v>594.55874422187981</v>
      </c>
      <c r="G7" s="105">
        <v>4283.5266187989555</v>
      </c>
      <c r="H7" s="80">
        <v>243.51136972704717</v>
      </c>
      <c r="I7" s="105">
        <v>771.3409920859242</v>
      </c>
      <c r="J7" s="80">
        <v>965.22334530528474</v>
      </c>
      <c r="K7" s="105">
        <v>729.68903513664247</v>
      </c>
      <c r="L7" s="80">
        <v>1494.1420556309363</v>
      </c>
      <c r="M7" s="80">
        <v>537.11618695106642</v>
      </c>
      <c r="N7" s="105">
        <v>3092.6894781783681</v>
      </c>
      <c r="O7" s="403">
        <v>8046.7778431372553</v>
      </c>
      <c r="P7" s="33"/>
      <c r="Y7" s="1207"/>
      <c r="Z7" s="1207"/>
      <c r="AA7" s="1207"/>
    </row>
    <row r="8" spans="1:27" ht="20.100000000000001" customHeight="1">
      <c r="B8" s="1098" t="s">
        <v>114</v>
      </c>
      <c r="C8" s="1107" t="s">
        <v>115</v>
      </c>
      <c r="D8" s="1103"/>
      <c r="E8" s="47">
        <v>35.18</v>
      </c>
      <c r="F8" s="49">
        <v>219.71583333333334</v>
      </c>
      <c r="G8" s="109">
        <v>5870.99125</v>
      </c>
      <c r="H8" s="49">
        <v>236.74979166666665</v>
      </c>
      <c r="I8" s="109">
        <v>684.27470588235292</v>
      </c>
      <c r="J8" s="49">
        <v>780.12043478260853</v>
      </c>
      <c r="K8" s="109">
        <v>717.79490322580648</v>
      </c>
      <c r="L8" s="49">
        <v>4409.45</v>
      </c>
      <c r="M8" s="49">
        <v>88.635000000000005</v>
      </c>
      <c r="N8" s="109">
        <v>5916.4299999999994</v>
      </c>
      <c r="O8" s="168">
        <v>246.89</v>
      </c>
      <c r="P8" s="33"/>
      <c r="Y8" s="1207"/>
      <c r="Z8" s="1207"/>
      <c r="AA8" s="1207"/>
    </row>
    <row r="9" spans="1:27" ht="20.100000000000001" customHeight="1">
      <c r="B9" s="1098"/>
      <c r="C9" s="1107" t="s">
        <v>116</v>
      </c>
      <c r="D9" s="1103"/>
      <c r="E9" s="47">
        <v>586.71636363636367</v>
      </c>
      <c r="F9" s="49">
        <v>253.44983695652175</v>
      </c>
      <c r="G9" s="109">
        <v>4220.5311764705884</v>
      </c>
      <c r="H9" s="49">
        <v>249.36500000000001</v>
      </c>
      <c r="I9" s="109">
        <v>526.20688311688309</v>
      </c>
      <c r="J9" s="49">
        <v>677.23087890624993</v>
      </c>
      <c r="K9" s="109">
        <v>260.39127795527156</v>
      </c>
      <c r="L9" s="49">
        <v>567.37289473684211</v>
      </c>
      <c r="M9" s="49">
        <v>269.19891891891893</v>
      </c>
      <c r="N9" s="109">
        <v>6590.2479999999996</v>
      </c>
      <c r="O9" s="168">
        <v>2262.8016666666667</v>
      </c>
      <c r="P9" s="33"/>
      <c r="Y9" s="1207"/>
      <c r="Z9" s="1207"/>
      <c r="AA9" s="1207"/>
    </row>
    <row r="10" spans="1:27" ht="20.100000000000001" customHeight="1">
      <c r="B10" s="1098"/>
      <c r="C10" s="1107" t="s">
        <v>117</v>
      </c>
      <c r="D10" s="1103"/>
      <c r="E10" s="47">
        <v>182.34</v>
      </c>
      <c r="F10" s="49">
        <v>350.72182119205297</v>
      </c>
      <c r="G10" s="109">
        <v>5354.4315827338132</v>
      </c>
      <c r="H10" s="49">
        <v>211.68924157303368</v>
      </c>
      <c r="I10" s="109">
        <v>590.1187692307692</v>
      </c>
      <c r="J10" s="49">
        <v>740.93504317789291</v>
      </c>
      <c r="K10" s="109">
        <v>208.10427402862985</v>
      </c>
      <c r="L10" s="49">
        <v>1587.8346236559139</v>
      </c>
      <c r="M10" s="49">
        <v>374.32267904509291</v>
      </c>
      <c r="N10" s="109">
        <v>1591.9437037037035</v>
      </c>
      <c r="O10" s="168">
        <v>5680.7539999999999</v>
      </c>
      <c r="P10" s="33"/>
      <c r="Y10" s="1207"/>
      <c r="Z10" s="1207"/>
      <c r="AA10" s="1207"/>
    </row>
    <row r="11" spans="1:27" ht="20.100000000000001" customHeight="1">
      <c r="B11" s="1098"/>
      <c r="C11" s="1107" t="s">
        <v>118</v>
      </c>
      <c r="D11" s="1103"/>
      <c r="E11" s="47">
        <v>3092.7566666666667</v>
      </c>
      <c r="F11" s="49">
        <v>693.50875232774661</v>
      </c>
      <c r="G11" s="109">
        <v>4245.8707185628737</v>
      </c>
      <c r="H11" s="49">
        <v>223.02548387096775</v>
      </c>
      <c r="I11" s="109">
        <v>701.7310296010296</v>
      </c>
      <c r="J11" s="49">
        <v>1047.1271207865168</v>
      </c>
      <c r="K11" s="109">
        <v>435.87344516129036</v>
      </c>
      <c r="L11" s="49">
        <v>2230.0605365853662</v>
      </c>
      <c r="M11" s="49">
        <v>449.92051734273952</v>
      </c>
      <c r="N11" s="109">
        <v>3106.0565656565655</v>
      </c>
      <c r="O11" s="168">
        <v>10403.8025</v>
      </c>
      <c r="P11" s="33"/>
      <c r="Y11" s="1207"/>
      <c r="Z11" s="1207"/>
      <c r="AA11" s="1207"/>
    </row>
    <row r="12" spans="1:27" ht="20.100000000000001" customHeight="1">
      <c r="B12" s="1098"/>
      <c r="C12" s="1107" t="s">
        <v>119</v>
      </c>
      <c r="D12" s="1103"/>
      <c r="E12" s="47">
        <v>2404.7146153846152</v>
      </c>
      <c r="F12" s="49">
        <v>839.15906172839505</v>
      </c>
      <c r="G12" s="109">
        <v>5537.9329440789479</v>
      </c>
      <c r="H12" s="49">
        <v>259.53797491039427</v>
      </c>
      <c r="I12" s="109">
        <v>745.10619075144507</v>
      </c>
      <c r="J12" s="49">
        <v>720.72666317991627</v>
      </c>
      <c r="K12" s="109">
        <v>550.88404255319142</v>
      </c>
      <c r="L12" s="49">
        <v>1594.1446628131021</v>
      </c>
      <c r="M12" s="49">
        <v>487.50133759658939</v>
      </c>
      <c r="N12" s="109">
        <v>2494.0219682539682</v>
      </c>
      <c r="O12" s="168">
        <v>9775.6581904761897</v>
      </c>
      <c r="P12" s="33"/>
      <c r="Y12" s="1207"/>
      <c r="Z12" s="1207"/>
      <c r="AA12" s="1207"/>
    </row>
    <row r="13" spans="1:27" ht="20.100000000000001" customHeight="1">
      <c r="B13" s="1098"/>
      <c r="C13" s="1107" t="s">
        <v>209</v>
      </c>
      <c r="D13" s="1103"/>
      <c r="E13" s="47">
        <v>1491</v>
      </c>
      <c r="F13" s="49">
        <v>719</v>
      </c>
      <c r="G13" s="109">
        <v>5347</v>
      </c>
      <c r="H13" s="49">
        <v>279</v>
      </c>
      <c r="I13" s="109">
        <v>807</v>
      </c>
      <c r="J13" s="49">
        <v>1260</v>
      </c>
      <c r="K13" s="109">
        <v>1022</v>
      </c>
      <c r="L13" s="49">
        <v>1828</v>
      </c>
      <c r="M13" s="49">
        <v>537</v>
      </c>
      <c r="N13" s="109">
        <v>2997</v>
      </c>
      <c r="O13" s="168">
        <v>6957</v>
      </c>
      <c r="P13" s="33"/>
      <c r="Y13" s="1207"/>
      <c r="Z13" s="1207"/>
      <c r="AA13" s="1207"/>
    </row>
    <row r="14" spans="1:27" ht="20.100000000000001" customHeight="1">
      <c r="B14" s="1099"/>
      <c r="C14" s="517"/>
      <c r="D14" s="228" t="s">
        <v>121</v>
      </c>
      <c r="E14" s="85">
        <v>1631.4227659574469</v>
      </c>
      <c r="F14" s="87">
        <v>762.22709836065576</v>
      </c>
      <c r="G14" s="688">
        <v>5186.1738950042336</v>
      </c>
      <c r="H14" s="87">
        <v>283.65595652173914</v>
      </c>
      <c r="I14" s="688">
        <v>825.31655785485282</v>
      </c>
      <c r="J14" s="87">
        <v>1333.2748007380071</v>
      </c>
      <c r="K14" s="688">
        <v>1128.8430336097774</v>
      </c>
      <c r="L14" s="87">
        <v>1908.9684924360981</v>
      </c>
      <c r="M14" s="87">
        <v>546.60220770095555</v>
      </c>
      <c r="N14" s="688">
        <v>3083.2148187311177</v>
      </c>
      <c r="O14" s="405">
        <v>6756.616425120772</v>
      </c>
      <c r="P14" s="33"/>
    </row>
    <row r="15" spans="1:27" ht="10.5" customHeight="1">
      <c r="B15" s="508"/>
      <c r="C15" s="33"/>
      <c r="D15" s="65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33"/>
      <c r="Y15" s="1207"/>
      <c r="Z15" s="1207"/>
      <c r="AA15" s="1207"/>
    </row>
    <row r="16" spans="1:27" ht="20.100000000000001" customHeight="1">
      <c r="B16" s="1122" t="s">
        <v>122</v>
      </c>
      <c r="C16" s="1122"/>
      <c r="D16" s="1123"/>
      <c r="E16" s="41">
        <v>1631.4227659574469</v>
      </c>
      <c r="F16" s="43">
        <v>762.22709836065576</v>
      </c>
      <c r="G16" s="97">
        <v>5186.1738950042336</v>
      </c>
      <c r="H16" s="43">
        <v>283.65595652173914</v>
      </c>
      <c r="I16" s="97">
        <v>825.31655785485282</v>
      </c>
      <c r="J16" s="43">
        <v>1333.2748007380071</v>
      </c>
      <c r="K16" s="97">
        <v>1128.8430336097774</v>
      </c>
      <c r="L16" s="97">
        <v>1908.9684924360981</v>
      </c>
      <c r="M16" s="43">
        <v>546.60220770095555</v>
      </c>
      <c r="N16" s="97">
        <v>3083.2148187311177</v>
      </c>
      <c r="O16" s="163">
        <v>6756.616425120772</v>
      </c>
      <c r="P16" s="33"/>
      <c r="Y16" s="1207"/>
      <c r="Z16" s="1207"/>
      <c r="AA16" s="1207"/>
    </row>
    <row r="17" spans="2:27" ht="20.100000000000001" customHeight="1">
      <c r="B17" s="1097" t="s">
        <v>111</v>
      </c>
      <c r="C17" s="1106" t="s">
        <v>112</v>
      </c>
      <c r="D17" s="1101"/>
      <c r="E17" s="73">
        <v>1636.7930769230768</v>
      </c>
      <c r="F17" s="75">
        <v>794.84003676470593</v>
      </c>
      <c r="G17" s="101">
        <v>5353.5612369597611</v>
      </c>
      <c r="H17" s="75">
        <v>262.34872093023256</v>
      </c>
      <c r="I17" s="101">
        <v>820.4976657645467</v>
      </c>
      <c r="J17" s="75">
        <v>1475.3974265569918</v>
      </c>
      <c r="K17" s="101">
        <v>1005.9444886363635</v>
      </c>
      <c r="L17" s="101">
        <v>2113.5266776315789</v>
      </c>
      <c r="M17" s="75">
        <v>503.01284727272724</v>
      </c>
      <c r="N17" s="101">
        <v>2632.8442301184436</v>
      </c>
      <c r="O17" s="220">
        <v>6190.0266801619437</v>
      </c>
      <c r="P17" s="33"/>
      <c r="Y17" s="1207"/>
      <c r="Z17" s="1207"/>
      <c r="AA17" s="1207"/>
    </row>
    <row r="18" spans="2:27" ht="20.100000000000001" customHeight="1">
      <c r="B18" s="1131"/>
      <c r="C18" s="1139" t="s">
        <v>113</v>
      </c>
      <c r="D18" s="1140"/>
      <c r="E18" s="78">
        <v>1624.7738095238096</v>
      </c>
      <c r="F18" s="80">
        <v>735.98236686390533</v>
      </c>
      <c r="G18" s="105">
        <v>4965.9446666666672</v>
      </c>
      <c r="H18" s="80">
        <v>288.55548128342252</v>
      </c>
      <c r="I18" s="105">
        <v>828.9634203789044</v>
      </c>
      <c r="J18" s="80">
        <v>1268.2149004841312</v>
      </c>
      <c r="K18" s="105">
        <v>1205.4913111268602</v>
      </c>
      <c r="L18" s="105">
        <v>1723.3395721393035</v>
      </c>
      <c r="M18" s="80">
        <v>574.05771415483275</v>
      </c>
      <c r="N18" s="105">
        <v>3446.3376261937251</v>
      </c>
      <c r="O18" s="403">
        <v>7594.6264071856276</v>
      </c>
      <c r="P18" s="33"/>
      <c r="Y18" s="1207"/>
      <c r="Z18" s="1207"/>
      <c r="AA18" s="1207"/>
    </row>
    <row r="19" spans="2:27" ht="20.100000000000001" customHeight="1">
      <c r="B19" s="1098" t="s">
        <v>114</v>
      </c>
      <c r="C19" s="1107" t="s">
        <v>560</v>
      </c>
      <c r="D19" s="1103"/>
      <c r="E19" s="47">
        <v>345.82299999999998</v>
      </c>
      <c r="F19" s="49">
        <v>805.56493150684935</v>
      </c>
      <c r="G19" s="109">
        <v>4859.2609059233446</v>
      </c>
      <c r="H19" s="49">
        <v>264.3284393063584</v>
      </c>
      <c r="I19" s="109">
        <v>803.06138755980851</v>
      </c>
      <c r="J19" s="49">
        <v>864.15277899343539</v>
      </c>
      <c r="K19" s="109">
        <v>667.87035156249999</v>
      </c>
      <c r="L19" s="109">
        <v>1876.8486871508378</v>
      </c>
      <c r="M19" s="49">
        <v>527.6999665924277</v>
      </c>
      <c r="N19" s="109">
        <v>2197.6421138211381</v>
      </c>
      <c r="O19" s="168">
        <v>7774.2580357142851</v>
      </c>
      <c r="P19" s="33"/>
      <c r="Y19" s="1207"/>
      <c r="Z19" s="1207"/>
      <c r="AA19" s="1207"/>
    </row>
    <row r="20" spans="2:27" ht="20.100000000000001" customHeight="1">
      <c r="B20" s="1098"/>
      <c r="C20" s="1107" t="s">
        <v>128</v>
      </c>
      <c r="D20" s="1103"/>
      <c r="E20" s="47">
        <v>391.64375000000001</v>
      </c>
      <c r="F20" s="49">
        <v>671.31801169590642</v>
      </c>
      <c r="G20" s="109">
        <v>4961.834820846906</v>
      </c>
      <c r="H20" s="49">
        <v>295.49127999999996</v>
      </c>
      <c r="I20" s="109">
        <v>805.69224043715849</v>
      </c>
      <c r="J20" s="49">
        <v>1114.7855158730158</v>
      </c>
      <c r="K20" s="109">
        <v>821.517393715342</v>
      </c>
      <c r="L20" s="109">
        <v>1545.5128758169933</v>
      </c>
      <c r="M20" s="49">
        <v>529.45109286523211</v>
      </c>
      <c r="N20" s="109">
        <v>2464.3715488215489</v>
      </c>
      <c r="O20" s="168">
        <v>8375.0455670103092</v>
      </c>
      <c r="P20" s="33"/>
      <c r="Y20" s="1207"/>
      <c r="Z20" s="1207"/>
      <c r="AA20" s="1207"/>
    </row>
    <row r="21" spans="2:27" ht="20.100000000000001" customHeight="1">
      <c r="B21" s="1098"/>
      <c r="C21" s="1107" t="s">
        <v>566</v>
      </c>
      <c r="D21" s="1103"/>
      <c r="E21" s="47">
        <v>611.23249999999996</v>
      </c>
      <c r="F21" s="49">
        <v>769.75430656934304</v>
      </c>
      <c r="G21" s="109">
        <v>5495.9100330033007</v>
      </c>
      <c r="H21" s="49">
        <v>278.72900000000004</v>
      </c>
      <c r="I21" s="109">
        <v>836.58743078626799</v>
      </c>
      <c r="J21" s="49">
        <v>966.68164179104474</v>
      </c>
      <c r="K21" s="109">
        <v>1202.7598376623378</v>
      </c>
      <c r="L21" s="109">
        <v>2104.3087225548902</v>
      </c>
      <c r="M21" s="49">
        <v>573.80547566371683</v>
      </c>
      <c r="N21" s="109">
        <v>3836.8654597701156</v>
      </c>
      <c r="O21" s="168">
        <v>4863.5433620689655</v>
      </c>
      <c r="P21" s="33"/>
      <c r="Y21" s="1207"/>
      <c r="Z21" s="1207"/>
      <c r="AA21" s="1207"/>
    </row>
    <row r="22" spans="2:27" ht="20.100000000000001" customHeight="1">
      <c r="B22" s="1099"/>
      <c r="C22" s="1108" t="s">
        <v>568</v>
      </c>
      <c r="D22" s="1109"/>
      <c r="E22" s="53">
        <v>3691.2176470588233</v>
      </c>
      <c r="F22" s="55">
        <v>822.74807228915654</v>
      </c>
      <c r="G22" s="112">
        <v>5428.5896478873237</v>
      </c>
      <c r="H22" s="55">
        <v>321.67112903225808</v>
      </c>
      <c r="I22" s="112">
        <v>859.27276705276711</v>
      </c>
      <c r="J22" s="55">
        <v>1861.657358665431</v>
      </c>
      <c r="K22" s="112">
        <v>1702.3935691318325</v>
      </c>
      <c r="L22" s="112">
        <v>2043.2916360601</v>
      </c>
      <c r="M22" s="55">
        <v>555.22407789232534</v>
      </c>
      <c r="N22" s="112">
        <v>3405.1014549653582</v>
      </c>
      <c r="O22" s="173">
        <v>6795.3813793103445</v>
      </c>
      <c r="P22" s="33"/>
    </row>
    <row r="23" spans="2:27" ht="14.25">
      <c r="B23" s="65" t="s">
        <v>735</v>
      </c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33"/>
      <c r="P23" s="33"/>
    </row>
    <row r="24" spans="2:27" s="680" customFormat="1" ht="16.5">
      <c r="B24" s="678" t="s">
        <v>805</v>
      </c>
      <c r="C24" s="678"/>
      <c r="D24" s="679"/>
      <c r="E24" s="679"/>
      <c r="F24" s="679"/>
      <c r="G24" s="679"/>
      <c r="H24" s="679"/>
    </row>
    <row r="25" spans="2:27" s="684" customFormat="1" ht="16.5">
      <c r="B25" s="682" t="s">
        <v>773</v>
      </c>
      <c r="C25" s="682"/>
      <c r="D25" s="683"/>
      <c r="E25" s="683"/>
      <c r="F25" s="683"/>
      <c r="G25" s="683"/>
      <c r="H25" s="683"/>
    </row>
    <row r="28" spans="2:27"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306"/>
    </row>
  </sheetData>
  <mergeCells count="42">
    <mergeCell ref="B4:D4"/>
    <mergeCell ref="Y4:AA4"/>
    <mergeCell ref="B5:D5"/>
    <mergeCell ref="Y5:Y6"/>
    <mergeCell ref="Z5:AA5"/>
    <mergeCell ref="B6:B7"/>
    <mergeCell ref="C6:D6"/>
    <mergeCell ref="Z6:AA6"/>
    <mergeCell ref="C7:D7"/>
    <mergeCell ref="Y7:Y13"/>
    <mergeCell ref="Z7:AA7"/>
    <mergeCell ref="B8:B14"/>
    <mergeCell ref="C8:D8"/>
    <mergeCell ref="Z8:AA8"/>
    <mergeCell ref="C9:D9"/>
    <mergeCell ref="Z9:AA9"/>
    <mergeCell ref="C10:D10"/>
    <mergeCell ref="Z10:AA10"/>
    <mergeCell ref="C11:D11"/>
    <mergeCell ref="Z11:AA11"/>
    <mergeCell ref="B16:D16"/>
    <mergeCell ref="Y16:Y17"/>
    <mergeCell ref="Z16:AA16"/>
    <mergeCell ref="B17:B18"/>
    <mergeCell ref="C17:D17"/>
    <mergeCell ref="C12:D12"/>
    <mergeCell ref="Z12:AA12"/>
    <mergeCell ref="C13:D13"/>
    <mergeCell ref="Z13:AA13"/>
    <mergeCell ref="Y15:AA15"/>
    <mergeCell ref="Z17:AA17"/>
    <mergeCell ref="C18:D18"/>
    <mergeCell ref="B19:B22"/>
    <mergeCell ref="C19:D19"/>
    <mergeCell ref="Z19:AA19"/>
    <mergeCell ref="C20:D20"/>
    <mergeCell ref="Z20:AA20"/>
    <mergeCell ref="C21:D21"/>
    <mergeCell ref="Z21:AA21"/>
    <mergeCell ref="C22:D22"/>
    <mergeCell ref="Y18:Y21"/>
    <mergeCell ref="Z18:AA1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9" orientation="landscape" horizontalDpi="4294967295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10.625" style="190" customWidth="1"/>
    <col min="3" max="9" width="15.375" style="190" customWidth="1"/>
    <col min="10" max="16384" width="9" style="190"/>
  </cols>
  <sheetData>
    <row r="1" spans="1:10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</row>
    <row r="2" spans="1:10" ht="20.100000000000001" customHeight="1">
      <c r="A2" s="189"/>
      <c r="B2" s="1" t="s">
        <v>806</v>
      </c>
      <c r="C2" s="1"/>
      <c r="D2" s="189"/>
      <c r="E2" s="189"/>
      <c r="F2" s="189"/>
      <c r="G2" s="189"/>
      <c r="H2" s="189"/>
      <c r="I2" s="189"/>
    </row>
    <row r="3" spans="1:10" s="33" customFormat="1" ht="20.100000000000001" customHeight="1">
      <c r="A3" s="32"/>
      <c r="B3" s="302"/>
      <c r="C3" s="302"/>
      <c r="D3" s="32"/>
      <c r="E3" s="32"/>
      <c r="F3" s="32"/>
      <c r="G3" s="32"/>
      <c r="H3" s="32"/>
      <c r="I3" s="31" t="s">
        <v>808</v>
      </c>
    </row>
    <row r="4" spans="1:10" s="33" customFormat="1" ht="20.100000000000001" customHeight="1">
      <c r="A4" s="32"/>
      <c r="B4" s="1187"/>
      <c r="C4" s="1188"/>
      <c r="D4" s="1071" t="s">
        <v>809</v>
      </c>
      <c r="E4" s="1071"/>
      <c r="F4" s="1113"/>
      <c r="G4" s="1083" t="s">
        <v>810</v>
      </c>
      <c r="H4" s="1083"/>
      <c r="I4" s="1083"/>
      <c r="J4" s="190"/>
    </row>
    <row r="5" spans="1:10" s="33" customFormat="1" ht="20.100000000000001" customHeight="1">
      <c r="A5" s="32"/>
      <c r="B5" s="1167"/>
      <c r="C5" s="1168"/>
      <c r="D5" s="204" t="s">
        <v>330</v>
      </c>
      <c r="E5" s="204" t="s">
        <v>331</v>
      </c>
      <c r="F5" s="372" t="s">
        <v>332</v>
      </c>
      <c r="G5" s="204" t="s">
        <v>330</v>
      </c>
      <c r="H5" s="204" t="s">
        <v>331</v>
      </c>
      <c r="I5" s="652" t="s">
        <v>332</v>
      </c>
      <c r="J5" s="190"/>
    </row>
    <row r="6" spans="1:10" s="33" customFormat="1" ht="20.100000000000001" customHeight="1">
      <c r="A6" s="32"/>
      <c r="B6" s="1205" t="s">
        <v>110</v>
      </c>
      <c r="C6" s="519" t="s">
        <v>813</v>
      </c>
      <c r="D6" s="432">
        <v>320</v>
      </c>
      <c r="E6" s="432">
        <v>326</v>
      </c>
      <c r="F6" s="430">
        <v>312</v>
      </c>
      <c r="G6" s="432">
        <v>1090.35247</v>
      </c>
      <c r="H6" s="432">
        <v>951.89048000000003</v>
      </c>
      <c r="I6" s="431">
        <v>856.79236999999978</v>
      </c>
      <c r="J6" s="190"/>
    </row>
    <row r="7" spans="1:10" s="33" customFormat="1" ht="20.100000000000001" customHeight="1">
      <c r="A7" s="32"/>
      <c r="B7" s="1182"/>
      <c r="C7" s="520" t="s">
        <v>816</v>
      </c>
      <c r="D7" s="447">
        <v>301</v>
      </c>
      <c r="E7" s="447">
        <v>332</v>
      </c>
      <c r="F7" s="448">
        <v>337</v>
      </c>
      <c r="G7" s="447">
        <v>1640.42993</v>
      </c>
      <c r="H7" s="447">
        <v>2126.5982100000001</v>
      </c>
      <c r="I7" s="461">
        <v>1878.8045199999999</v>
      </c>
      <c r="J7" s="190"/>
    </row>
    <row r="8" spans="1:10" s="33" customFormat="1" ht="20.100000000000001" customHeight="1">
      <c r="A8" s="32"/>
      <c r="B8" s="1182"/>
      <c r="C8" s="520" t="s">
        <v>817</v>
      </c>
      <c r="D8" s="447">
        <v>140</v>
      </c>
      <c r="E8" s="447">
        <v>141</v>
      </c>
      <c r="F8" s="448">
        <v>157</v>
      </c>
      <c r="G8" s="447">
        <v>1028.3423499999999</v>
      </c>
      <c r="H8" s="447">
        <v>1173.9356600000001</v>
      </c>
      <c r="I8" s="461">
        <v>1589.5413800000003</v>
      </c>
      <c r="J8" s="190"/>
    </row>
    <row r="9" spans="1:10" s="33" customFormat="1" ht="20.100000000000001" customHeight="1">
      <c r="A9" s="32"/>
      <c r="B9" s="1182"/>
      <c r="C9" s="520" t="s">
        <v>819</v>
      </c>
      <c r="D9" s="447">
        <v>40</v>
      </c>
      <c r="E9" s="447">
        <v>50</v>
      </c>
      <c r="F9" s="448">
        <v>51</v>
      </c>
      <c r="G9" s="447">
        <v>238.89755999999997</v>
      </c>
      <c r="H9" s="447">
        <v>474.56681999999995</v>
      </c>
      <c r="I9" s="461">
        <v>354.93056999999993</v>
      </c>
      <c r="J9" s="190"/>
    </row>
    <row r="10" spans="1:10" s="33" customFormat="1" ht="20.100000000000001" customHeight="1">
      <c r="A10" s="32"/>
      <c r="B10" s="1182"/>
      <c r="C10" s="520" t="s">
        <v>821</v>
      </c>
      <c r="D10" s="447">
        <v>39</v>
      </c>
      <c r="E10" s="447">
        <v>32</v>
      </c>
      <c r="F10" s="448">
        <v>31</v>
      </c>
      <c r="G10" s="447">
        <v>315.88071000000002</v>
      </c>
      <c r="H10" s="447">
        <v>380.35140999999999</v>
      </c>
      <c r="I10" s="461">
        <v>274.37063000000001</v>
      </c>
      <c r="J10" s="190"/>
    </row>
    <row r="11" spans="1:10" s="33" customFormat="1" ht="20.100000000000001" customHeight="1">
      <c r="A11" s="32"/>
      <c r="B11" s="1182"/>
      <c r="C11" s="520" t="s">
        <v>822</v>
      </c>
      <c r="D11" s="447">
        <v>154</v>
      </c>
      <c r="E11" s="447">
        <v>161</v>
      </c>
      <c r="F11" s="448">
        <v>177</v>
      </c>
      <c r="G11" s="447">
        <v>1277.8111899999999</v>
      </c>
      <c r="H11" s="447">
        <v>1326.76432</v>
      </c>
      <c r="I11" s="461">
        <v>1575.9164800000001</v>
      </c>
      <c r="J11" s="190"/>
    </row>
    <row r="12" spans="1:10" s="33" customFormat="1" ht="20.100000000000001" customHeight="1">
      <c r="A12" s="32"/>
      <c r="B12" s="1182"/>
      <c r="C12" s="520" t="s">
        <v>823</v>
      </c>
      <c r="D12" s="447">
        <v>293</v>
      </c>
      <c r="E12" s="447">
        <v>305</v>
      </c>
      <c r="F12" s="448">
        <v>362</v>
      </c>
      <c r="G12" s="447">
        <v>1413.3380999999999</v>
      </c>
      <c r="H12" s="447">
        <v>1254.9191400000002</v>
      </c>
      <c r="I12" s="461">
        <v>1704.2393099999999</v>
      </c>
      <c r="J12" s="190"/>
    </row>
    <row r="13" spans="1:10" s="33" customFormat="1" ht="20.100000000000001" customHeight="1">
      <c r="A13" s="32"/>
      <c r="B13" s="1182"/>
      <c r="C13" s="520" t="s">
        <v>825</v>
      </c>
      <c r="D13" s="447">
        <v>59</v>
      </c>
      <c r="E13" s="447">
        <v>66</v>
      </c>
      <c r="F13" s="448">
        <v>62</v>
      </c>
      <c r="G13" s="447">
        <v>275.55841999999996</v>
      </c>
      <c r="H13" s="447">
        <v>273.89271000000002</v>
      </c>
      <c r="I13" s="461">
        <v>314.16045999999994</v>
      </c>
      <c r="J13" s="190"/>
    </row>
    <row r="14" spans="1:10" s="33" customFormat="1" ht="20.100000000000001" customHeight="1">
      <c r="A14" s="32"/>
      <c r="B14" s="1182"/>
      <c r="C14" s="520" t="s">
        <v>826</v>
      </c>
      <c r="D14" s="447">
        <v>129</v>
      </c>
      <c r="E14" s="447">
        <v>150</v>
      </c>
      <c r="F14" s="448">
        <v>162</v>
      </c>
      <c r="G14" s="447">
        <v>467.92303999999996</v>
      </c>
      <c r="H14" s="447">
        <v>553.67603000000008</v>
      </c>
      <c r="I14" s="461">
        <v>538.79896999999994</v>
      </c>
      <c r="J14" s="190"/>
    </row>
    <row r="15" spans="1:10" s="33" customFormat="1" ht="20.100000000000001" customHeight="1">
      <c r="A15" s="32"/>
      <c r="B15" s="1182"/>
      <c r="C15" s="520" t="s">
        <v>827</v>
      </c>
      <c r="D15" s="447">
        <v>397</v>
      </c>
      <c r="E15" s="447">
        <v>427</v>
      </c>
      <c r="F15" s="448">
        <v>444</v>
      </c>
      <c r="G15" s="447">
        <v>391.83664999999991</v>
      </c>
      <c r="H15" s="447">
        <v>468.44676000000004</v>
      </c>
      <c r="I15" s="461">
        <v>393.55401000000006</v>
      </c>
      <c r="J15" s="190"/>
    </row>
    <row r="16" spans="1:10" s="33" customFormat="1" ht="20.100000000000001" customHeight="1">
      <c r="A16" s="32"/>
      <c r="B16" s="1182"/>
      <c r="C16" s="170" t="s">
        <v>828</v>
      </c>
      <c r="D16" s="447">
        <v>41</v>
      </c>
      <c r="E16" s="447">
        <v>37</v>
      </c>
      <c r="F16" s="448">
        <v>40</v>
      </c>
      <c r="G16" s="447">
        <v>1160.23172</v>
      </c>
      <c r="H16" s="447">
        <v>758.42871000000002</v>
      </c>
      <c r="I16" s="461">
        <v>1007.66328</v>
      </c>
      <c r="J16" s="190"/>
    </row>
    <row r="17" spans="1:10" s="33" customFormat="1" ht="12" customHeight="1">
      <c r="A17" s="32"/>
      <c r="B17" s="515"/>
      <c r="C17" s="515"/>
      <c r="D17" s="621"/>
      <c r="E17" s="621"/>
      <c r="F17" s="621"/>
      <c r="G17" s="621"/>
      <c r="H17" s="621"/>
      <c r="I17" s="621"/>
      <c r="J17" s="190"/>
    </row>
    <row r="18" spans="1:10" s="33" customFormat="1" ht="20.100000000000001" customHeight="1">
      <c r="A18" s="32"/>
      <c r="B18" s="1205" t="s">
        <v>329</v>
      </c>
      <c r="C18" s="519" t="s">
        <v>677</v>
      </c>
      <c r="D18" s="432">
        <v>178</v>
      </c>
      <c r="E18" s="432">
        <v>176</v>
      </c>
      <c r="F18" s="430">
        <v>178</v>
      </c>
      <c r="G18" s="432">
        <v>615.55296999999996</v>
      </c>
      <c r="H18" s="432">
        <v>443.34259000000009</v>
      </c>
      <c r="I18" s="431">
        <v>488.03888000000001</v>
      </c>
      <c r="J18" s="306"/>
    </row>
    <row r="19" spans="1:10" s="33" customFormat="1" ht="20.100000000000001" customHeight="1">
      <c r="A19" s="32"/>
      <c r="B19" s="1182"/>
      <c r="C19" s="520" t="s">
        <v>807</v>
      </c>
      <c r="D19" s="447">
        <v>175</v>
      </c>
      <c r="E19" s="447">
        <v>187</v>
      </c>
      <c r="F19" s="448">
        <v>194</v>
      </c>
      <c r="G19" s="447">
        <v>707.38252999999986</v>
      </c>
      <c r="H19" s="447">
        <v>978.91671999999983</v>
      </c>
      <c r="I19" s="461">
        <v>772.19379000000004</v>
      </c>
      <c r="J19" s="306"/>
    </row>
    <row r="20" spans="1:10" s="33" customFormat="1" ht="20.100000000000001" customHeight="1">
      <c r="A20" s="32"/>
      <c r="B20" s="1182"/>
      <c r="C20" s="520" t="s">
        <v>678</v>
      </c>
      <c r="D20" s="447">
        <v>64</v>
      </c>
      <c r="E20" s="447">
        <v>73</v>
      </c>
      <c r="F20" s="448">
        <v>78</v>
      </c>
      <c r="G20" s="447">
        <v>531.01114999999993</v>
      </c>
      <c r="H20" s="447">
        <v>548.51784999999995</v>
      </c>
      <c r="I20" s="461">
        <v>684.17257000000006</v>
      </c>
      <c r="J20" s="306"/>
    </row>
    <row r="21" spans="1:10" s="33" customFormat="1" ht="20.100000000000001" customHeight="1">
      <c r="A21" s="32"/>
      <c r="B21" s="1182"/>
      <c r="C21" s="520" t="s">
        <v>812</v>
      </c>
      <c r="D21" s="447">
        <v>27</v>
      </c>
      <c r="E21" s="447">
        <v>37</v>
      </c>
      <c r="F21" s="448">
        <v>38</v>
      </c>
      <c r="G21" s="447">
        <v>202.48636999999997</v>
      </c>
      <c r="H21" s="447">
        <v>399.63443999999993</v>
      </c>
      <c r="I21" s="461">
        <v>326.38464999999997</v>
      </c>
      <c r="J21" s="306"/>
    </row>
    <row r="22" spans="1:10" s="33" customFormat="1" ht="20.100000000000001" customHeight="1">
      <c r="A22" s="32"/>
      <c r="B22" s="1182"/>
      <c r="C22" s="520" t="s">
        <v>815</v>
      </c>
      <c r="D22" s="447">
        <v>25</v>
      </c>
      <c r="E22" s="447">
        <v>22</v>
      </c>
      <c r="F22" s="448">
        <v>21</v>
      </c>
      <c r="G22" s="447">
        <v>155.98368999999997</v>
      </c>
      <c r="H22" s="447">
        <v>276.22438</v>
      </c>
      <c r="I22" s="461">
        <v>143.19359999999998</v>
      </c>
      <c r="J22" s="306"/>
    </row>
    <row r="23" spans="1:10" s="33" customFormat="1" ht="20.100000000000001" customHeight="1">
      <c r="A23" s="32"/>
      <c r="B23" s="1182"/>
      <c r="C23" s="520" t="s">
        <v>679</v>
      </c>
      <c r="D23" s="447">
        <v>103</v>
      </c>
      <c r="E23" s="447">
        <v>106</v>
      </c>
      <c r="F23" s="448">
        <v>125</v>
      </c>
      <c r="G23" s="447">
        <v>807.16880999999989</v>
      </c>
      <c r="H23" s="447">
        <v>783.58074999999997</v>
      </c>
      <c r="I23" s="461">
        <v>997.31187999999997</v>
      </c>
      <c r="J23" s="306"/>
    </row>
    <row r="24" spans="1:10" s="33" customFormat="1" ht="20.100000000000001" customHeight="1">
      <c r="A24" s="32"/>
      <c r="B24" s="1182"/>
      <c r="C24" s="520" t="s">
        <v>818</v>
      </c>
      <c r="D24" s="447">
        <v>62</v>
      </c>
      <c r="E24" s="447">
        <v>65</v>
      </c>
      <c r="F24" s="448">
        <v>73</v>
      </c>
      <c r="G24" s="447">
        <v>258.34562</v>
      </c>
      <c r="H24" s="447">
        <v>212.02011000000002</v>
      </c>
      <c r="I24" s="461">
        <v>287.75488000000001</v>
      </c>
      <c r="J24" s="306"/>
    </row>
    <row r="25" spans="1:10" s="33" customFormat="1" ht="20.100000000000001" customHeight="1">
      <c r="A25" s="32"/>
      <c r="B25" s="1182"/>
      <c r="C25" s="520" t="s">
        <v>820</v>
      </c>
      <c r="D25" s="447">
        <v>13</v>
      </c>
      <c r="E25" s="447">
        <v>15</v>
      </c>
      <c r="F25" s="448">
        <v>16</v>
      </c>
      <c r="G25" s="447">
        <v>76.931200000000004</v>
      </c>
      <c r="H25" s="447">
        <v>58.583330000000004</v>
      </c>
      <c r="I25" s="461">
        <v>95.014420000000001</v>
      </c>
      <c r="J25" s="306"/>
    </row>
    <row r="26" spans="1:10" s="33" customFormat="1" ht="20.100000000000001" customHeight="1">
      <c r="A26" s="32"/>
      <c r="B26" s="1182"/>
      <c r="C26" s="520" t="s">
        <v>811</v>
      </c>
      <c r="D26" s="447">
        <v>114</v>
      </c>
      <c r="E26" s="447">
        <v>129</v>
      </c>
      <c r="F26" s="448">
        <v>141</v>
      </c>
      <c r="G26" s="447">
        <v>415.70469000000003</v>
      </c>
      <c r="H26" s="447">
        <v>458.66825</v>
      </c>
      <c r="I26" s="461">
        <v>486.55327</v>
      </c>
      <c r="J26" s="306"/>
    </row>
    <row r="27" spans="1:10" s="33" customFormat="1" ht="20.100000000000001" customHeight="1">
      <c r="A27" s="32"/>
      <c r="B27" s="1182"/>
      <c r="C27" s="520" t="s">
        <v>814</v>
      </c>
      <c r="D27" s="447">
        <v>90</v>
      </c>
      <c r="E27" s="447">
        <v>91</v>
      </c>
      <c r="F27" s="448">
        <v>96</v>
      </c>
      <c r="G27" s="447">
        <v>73.242449999999991</v>
      </c>
      <c r="H27" s="447">
        <v>53.421810000000008</v>
      </c>
      <c r="I27" s="461">
        <v>79.595579999999998</v>
      </c>
      <c r="J27" s="306"/>
    </row>
    <row r="28" spans="1:10" s="33" customFormat="1" ht="20.100000000000001" customHeight="1">
      <c r="A28" s="32"/>
      <c r="B28" s="1206"/>
      <c r="C28" s="170" t="s">
        <v>824</v>
      </c>
      <c r="D28" s="463">
        <v>13</v>
      </c>
      <c r="E28" s="463">
        <v>10</v>
      </c>
      <c r="F28" s="464">
        <v>14</v>
      </c>
      <c r="G28" s="463">
        <v>208.18346000000003</v>
      </c>
      <c r="H28" s="463">
        <v>80.529390000000021</v>
      </c>
      <c r="I28" s="603">
        <v>248.45264</v>
      </c>
      <c r="J28" s="306"/>
    </row>
    <row r="29" spans="1:10" s="33" customFormat="1" ht="15" customHeight="1">
      <c r="A29" s="32"/>
      <c r="B29" s="65" t="s">
        <v>829</v>
      </c>
      <c r="C29" s="65"/>
      <c r="D29" s="66"/>
      <c r="E29" s="66"/>
      <c r="F29" s="66"/>
      <c r="G29" s="66"/>
      <c r="H29" s="66"/>
      <c r="I29" s="66"/>
      <c r="J29" s="190"/>
    </row>
    <row r="30" spans="1:10" s="33" customFormat="1" ht="15" customHeight="1">
      <c r="A30"/>
      <c r="B30" s="65" t="s">
        <v>1401</v>
      </c>
      <c r="C30" s="65"/>
      <c r="D30" s="66"/>
      <c r="E30" s="66"/>
      <c r="F30" s="66"/>
      <c r="G30" s="66"/>
      <c r="H30" s="66"/>
      <c r="I30" s="66"/>
      <c r="J30" s="66"/>
    </row>
    <row r="31" spans="1:10" s="33" customFormat="1" ht="15" customHeight="1">
      <c r="A31"/>
      <c r="B31" s="65" t="s">
        <v>773</v>
      </c>
      <c r="C31" s="65"/>
      <c r="D31" s="66"/>
      <c r="E31" s="66"/>
      <c r="F31" s="66"/>
      <c r="G31" s="66"/>
      <c r="H31" s="66"/>
      <c r="I31" s="66"/>
      <c r="J31" s="66"/>
    </row>
    <row r="32" spans="1:10" s="33" customFormat="1" ht="24.95" customHeight="1">
      <c r="A32" s="32"/>
      <c r="B32" s="1138" t="s">
        <v>830</v>
      </c>
      <c r="C32" s="1138"/>
      <c r="D32" s="1138"/>
      <c r="E32" s="1138"/>
      <c r="F32" s="1138"/>
      <c r="G32" s="1138"/>
      <c r="H32" s="1138"/>
      <c r="I32" s="1138"/>
      <c r="J32" s="1138"/>
    </row>
    <row r="33" spans="1:9" s="33" customFormat="1" ht="15" customHeight="1">
      <c r="A33" s="32"/>
      <c r="B33" s="65"/>
      <c r="C33" s="65"/>
      <c r="D33" s="67"/>
      <c r="E33" s="67"/>
      <c r="F33" s="67"/>
      <c r="G33" s="67"/>
      <c r="H33" s="67"/>
      <c r="I33" s="67"/>
    </row>
  </sheetData>
  <mergeCells count="6">
    <mergeCell ref="B32:J32"/>
    <mergeCell ref="B4:C5"/>
    <mergeCell ref="D4:F4"/>
    <mergeCell ref="G4:I4"/>
    <mergeCell ref="B6:B16"/>
    <mergeCell ref="B18:B2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3" orientation="landscape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Q23"/>
  <sheetViews>
    <sheetView showZeros="0" zoomScaleNormal="100" zoomScaleSheetLayoutView="100" workbookViewId="0">
      <selection activeCell="R13" sqref="R13"/>
    </sheetView>
  </sheetViews>
  <sheetFormatPr defaultColWidth="9" defaultRowHeight="12.75"/>
  <cols>
    <col min="1" max="1" width="1.25" style="190" customWidth="1"/>
    <col min="2" max="2" width="3.625" style="190" customWidth="1"/>
    <col min="3" max="4" width="12.625" style="190" customWidth="1"/>
    <col min="5" max="5" width="9.625" style="190" customWidth="1"/>
    <col min="6" max="6" width="7.625" style="190" customWidth="1"/>
    <col min="7" max="7" width="9.625" style="190" customWidth="1"/>
    <col min="8" max="8" width="7.625" style="190" customWidth="1"/>
    <col min="9" max="9" width="8.625" style="190" customWidth="1"/>
    <col min="10" max="11" width="9.625" style="190" customWidth="1"/>
    <col min="12" max="12" width="7.625" style="190" customWidth="1"/>
    <col min="13" max="13" width="9.625" style="190" customWidth="1"/>
    <col min="14" max="14" width="7.625" style="190" customWidth="1"/>
    <col min="15" max="15" width="8.75" style="190" customWidth="1"/>
    <col min="16" max="16" width="8.625" style="190" customWidth="1"/>
    <col min="17" max="16384" width="9" style="190"/>
  </cols>
  <sheetData>
    <row r="1" spans="1:17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17" ht="20.100000000000001" customHeight="1">
      <c r="A2" s="189"/>
      <c r="B2" s="30" t="s">
        <v>307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7" s="33" customFormat="1" ht="20.100000000000001" customHeight="1">
      <c r="A3" s="32"/>
      <c r="B3" s="32"/>
      <c r="C3" s="32"/>
      <c r="D3" s="91"/>
      <c r="E3" s="91"/>
      <c r="F3" s="92"/>
      <c r="G3" s="91"/>
      <c r="H3" s="92"/>
      <c r="I3" s="92"/>
      <c r="J3" s="91"/>
      <c r="K3" s="91"/>
      <c r="L3" s="92"/>
      <c r="M3" s="91"/>
      <c r="N3" s="92"/>
      <c r="O3" s="92"/>
      <c r="P3" s="31" t="s">
        <v>308</v>
      </c>
    </row>
    <row r="4" spans="1:17" s="33" customFormat="1" ht="20.100000000000001" customHeight="1">
      <c r="A4" s="32"/>
      <c r="B4" s="1074"/>
      <c r="C4" s="1120"/>
      <c r="D4" s="1075" t="s">
        <v>309</v>
      </c>
      <c r="E4" s="1110"/>
      <c r="F4" s="1110"/>
      <c r="G4" s="1110"/>
      <c r="H4" s="1110"/>
      <c r="I4" s="1121"/>
      <c r="J4" s="1075" t="s">
        <v>310</v>
      </c>
      <c r="K4" s="1110"/>
      <c r="L4" s="1110"/>
      <c r="M4" s="1110"/>
      <c r="N4" s="1110"/>
      <c r="O4" s="1110"/>
      <c r="P4" s="1075" t="s">
        <v>311</v>
      </c>
    </row>
    <row r="5" spans="1:17" s="33" customFormat="1" ht="20.100000000000001" customHeight="1">
      <c r="A5" s="32"/>
      <c r="B5" s="1074"/>
      <c r="C5" s="1120"/>
      <c r="D5" s="1076"/>
      <c r="E5" s="1075" t="s">
        <v>312</v>
      </c>
      <c r="F5" s="1112"/>
      <c r="G5" s="1111" t="s">
        <v>313</v>
      </c>
      <c r="H5" s="1112"/>
      <c r="I5" s="1113" t="s">
        <v>314</v>
      </c>
      <c r="J5" s="1076"/>
      <c r="K5" s="1075" t="s">
        <v>312</v>
      </c>
      <c r="L5" s="1112"/>
      <c r="M5" s="1111" t="s">
        <v>313</v>
      </c>
      <c r="N5" s="1112"/>
      <c r="O5" s="1071" t="s">
        <v>314</v>
      </c>
      <c r="P5" s="1076"/>
    </row>
    <row r="6" spans="1:17" s="33" customFormat="1" ht="20.100000000000001" customHeight="1">
      <c r="A6" s="32"/>
      <c r="B6" s="1074"/>
      <c r="C6" s="1120"/>
      <c r="D6" s="1089"/>
      <c r="E6" s="39"/>
      <c r="F6" s="204" t="s">
        <v>315</v>
      </c>
      <c r="G6" s="210"/>
      <c r="H6" s="204" t="s">
        <v>315</v>
      </c>
      <c r="I6" s="1114"/>
      <c r="J6" s="1089"/>
      <c r="K6" s="39"/>
      <c r="L6" s="204" t="s">
        <v>315</v>
      </c>
      <c r="M6" s="34"/>
      <c r="N6" s="204" t="s">
        <v>315</v>
      </c>
      <c r="O6" s="1073"/>
      <c r="P6" s="1089"/>
    </row>
    <row r="7" spans="1:17" s="33" customFormat="1" ht="20.100000000000001" customHeight="1">
      <c r="A7" s="32"/>
      <c r="B7" s="1115" t="s">
        <v>316</v>
      </c>
      <c r="C7" s="1116"/>
      <c r="D7" s="41">
        <v>96226</v>
      </c>
      <c r="E7" s="41">
        <v>47988</v>
      </c>
      <c r="F7" s="211">
        <v>49.870097478851875</v>
      </c>
      <c r="G7" s="212">
        <v>48238</v>
      </c>
      <c r="H7" s="213">
        <v>50.1</v>
      </c>
      <c r="I7" s="214">
        <f>(E7/G7)*100</f>
        <v>99.481736390397614</v>
      </c>
      <c r="J7" s="215">
        <v>17695</v>
      </c>
      <c r="K7" s="215">
        <v>7299</v>
      </c>
      <c r="L7" s="211">
        <f>(K7/J7)*100</f>
        <v>41.248940378638032</v>
      </c>
      <c r="M7" s="212">
        <v>10396</v>
      </c>
      <c r="N7" s="213">
        <f>(M7/J7)*100</f>
        <v>58.751059621361968</v>
      </c>
      <c r="O7" s="216">
        <f>(K7/M7)*100</f>
        <v>70.209696036937288</v>
      </c>
      <c r="P7" s="217">
        <f t="shared" ref="P7:P15" si="0">(J7/D7)*100</f>
        <v>18.389000893729346</v>
      </c>
      <c r="Q7" s="299"/>
    </row>
    <row r="8" spans="1:17" s="33" customFormat="1" ht="20.100000000000001" customHeight="1">
      <c r="A8" s="32"/>
      <c r="B8" s="1117" t="s">
        <v>317</v>
      </c>
      <c r="C8" s="107" t="s">
        <v>213</v>
      </c>
      <c r="D8" s="218">
        <v>7119</v>
      </c>
      <c r="E8" s="218">
        <v>3555</v>
      </c>
      <c r="F8" s="76">
        <v>49.870097478851875</v>
      </c>
      <c r="G8" s="219">
        <v>3564</v>
      </c>
      <c r="H8" s="76">
        <v>50.1</v>
      </c>
      <c r="I8" s="110">
        <f>(E8/G8)*100</f>
        <v>99.747474747474755</v>
      </c>
      <c r="J8" s="218">
        <v>1401</v>
      </c>
      <c r="K8" s="218">
        <v>586</v>
      </c>
      <c r="L8" s="50">
        <f t="shared" ref="L8:L15" si="1">(K8/J8)*100</f>
        <v>41.827266238401137</v>
      </c>
      <c r="M8" s="220">
        <v>815</v>
      </c>
      <c r="N8" s="50">
        <f t="shared" ref="N8:N15" si="2">(M8/J8)*100</f>
        <v>58.172733761598863</v>
      </c>
      <c r="O8" s="110">
        <f>(K8/M8)*100</f>
        <v>71.901840490797539</v>
      </c>
      <c r="P8" s="77">
        <f t="shared" si="0"/>
        <v>19.679730299199324</v>
      </c>
    </row>
    <row r="9" spans="1:17" s="33" customFormat="1" ht="20.100000000000001" customHeight="1">
      <c r="A9" s="32"/>
      <c r="B9" s="1118"/>
      <c r="C9" s="107" t="s">
        <v>214</v>
      </c>
      <c r="D9" s="167">
        <v>11787</v>
      </c>
      <c r="E9" s="167">
        <v>5832</v>
      </c>
      <c r="F9" s="50">
        <v>49.870097478851875</v>
      </c>
      <c r="G9" s="93">
        <v>5955</v>
      </c>
      <c r="H9" s="50">
        <v>50.1</v>
      </c>
      <c r="I9" s="110">
        <f t="shared" ref="I9:I15" si="3">(E9/G9)*100</f>
        <v>97.934508816120896</v>
      </c>
      <c r="J9" s="167">
        <v>2308</v>
      </c>
      <c r="K9" s="167">
        <v>928</v>
      </c>
      <c r="L9" s="50">
        <f t="shared" si="1"/>
        <v>40.207972270363953</v>
      </c>
      <c r="M9" s="168">
        <v>1380</v>
      </c>
      <c r="N9" s="50">
        <f t="shared" si="2"/>
        <v>59.792027729636047</v>
      </c>
      <c r="O9" s="110">
        <f t="shared" ref="O9:O15" si="4">(K9/M9)*100</f>
        <v>67.246376811594203</v>
      </c>
      <c r="P9" s="51">
        <f t="shared" si="0"/>
        <v>19.580894205480615</v>
      </c>
    </row>
    <row r="10" spans="1:17" s="33" customFormat="1" ht="20.100000000000001" customHeight="1">
      <c r="A10" s="32"/>
      <c r="B10" s="1118"/>
      <c r="C10" s="107" t="s">
        <v>215</v>
      </c>
      <c r="D10" s="167">
        <v>5445</v>
      </c>
      <c r="E10" s="167">
        <v>2807</v>
      </c>
      <c r="F10" s="50">
        <v>49.870097478851875</v>
      </c>
      <c r="G10" s="221">
        <v>2638</v>
      </c>
      <c r="H10" s="50">
        <v>50.1</v>
      </c>
      <c r="I10" s="110">
        <f t="shared" si="3"/>
        <v>106.40636846095526</v>
      </c>
      <c r="J10" s="222">
        <v>1487</v>
      </c>
      <c r="K10" s="222">
        <v>606</v>
      </c>
      <c r="L10" s="50">
        <f t="shared" si="1"/>
        <v>40.753194351042367</v>
      </c>
      <c r="M10" s="168">
        <v>881</v>
      </c>
      <c r="N10" s="50">
        <f t="shared" si="2"/>
        <v>59.246805648957633</v>
      </c>
      <c r="O10" s="110">
        <f t="shared" si="4"/>
        <v>68.785471055618615</v>
      </c>
      <c r="P10" s="51">
        <f t="shared" si="0"/>
        <v>27.309458218549125</v>
      </c>
    </row>
    <row r="11" spans="1:17" s="33" customFormat="1" ht="20.100000000000001" customHeight="1">
      <c r="A11" s="32"/>
      <c r="B11" s="1118"/>
      <c r="C11" s="107" t="s">
        <v>216</v>
      </c>
      <c r="D11" s="167">
        <v>3212</v>
      </c>
      <c r="E11" s="167">
        <v>1533</v>
      </c>
      <c r="F11" s="50">
        <v>49.870097478851875</v>
      </c>
      <c r="G11" s="93">
        <v>1679</v>
      </c>
      <c r="H11" s="50">
        <v>50.1</v>
      </c>
      <c r="I11" s="110">
        <f t="shared" si="3"/>
        <v>91.304347826086953</v>
      </c>
      <c r="J11" s="167">
        <v>780</v>
      </c>
      <c r="K11" s="167">
        <v>274</v>
      </c>
      <c r="L11" s="50">
        <f t="shared" si="1"/>
        <v>35.128205128205124</v>
      </c>
      <c r="M11" s="168">
        <v>506</v>
      </c>
      <c r="N11" s="50">
        <f t="shared" si="2"/>
        <v>64.871794871794876</v>
      </c>
      <c r="O11" s="110">
        <f t="shared" si="4"/>
        <v>54.1501976284585</v>
      </c>
      <c r="P11" s="51">
        <f t="shared" si="0"/>
        <v>24.283935242839352</v>
      </c>
    </row>
    <row r="12" spans="1:17" s="33" customFormat="1" ht="20.100000000000001" customHeight="1">
      <c r="A12" s="32"/>
      <c r="B12" s="1118"/>
      <c r="C12" s="107" t="s">
        <v>217</v>
      </c>
      <c r="D12" s="167">
        <v>28380</v>
      </c>
      <c r="E12" s="167">
        <v>14013</v>
      </c>
      <c r="F12" s="50">
        <v>49.870097478851875</v>
      </c>
      <c r="G12" s="93">
        <v>14367</v>
      </c>
      <c r="H12" s="50">
        <v>50.1</v>
      </c>
      <c r="I12" s="110">
        <f t="shared" si="3"/>
        <v>97.536020045938614</v>
      </c>
      <c r="J12" s="167">
        <v>4591</v>
      </c>
      <c r="K12" s="167">
        <v>1904</v>
      </c>
      <c r="L12" s="50">
        <f t="shared" si="1"/>
        <v>41.472446090176433</v>
      </c>
      <c r="M12" s="168">
        <v>2687</v>
      </c>
      <c r="N12" s="50">
        <f t="shared" si="2"/>
        <v>58.527553909823574</v>
      </c>
      <c r="O12" s="110">
        <f t="shared" si="4"/>
        <v>70.859694826944548</v>
      </c>
      <c r="P12" s="51">
        <f t="shared" si="0"/>
        <v>16.176885130373503</v>
      </c>
    </row>
    <row r="13" spans="1:17" s="33" customFormat="1" ht="20.100000000000001" customHeight="1">
      <c r="A13" s="32"/>
      <c r="B13" s="1118"/>
      <c r="C13" s="107" t="s">
        <v>318</v>
      </c>
      <c r="D13" s="167">
        <v>26185</v>
      </c>
      <c r="E13" s="167">
        <v>12878</v>
      </c>
      <c r="F13" s="50">
        <v>49.870097478851875</v>
      </c>
      <c r="G13" s="93">
        <v>13307</v>
      </c>
      <c r="H13" s="50">
        <v>50.1</v>
      </c>
      <c r="I13" s="110">
        <f t="shared" si="3"/>
        <v>96.776132862403244</v>
      </c>
      <c r="J13" s="167">
        <v>3506</v>
      </c>
      <c r="K13" s="167">
        <v>1414</v>
      </c>
      <c r="L13" s="50">
        <f t="shared" si="1"/>
        <v>40.330861380490589</v>
      </c>
      <c r="M13" s="168">
        <v>2092</v>
      </c>
      <c r="N13" s="50">
        <f t="shared" si="2"/>
        <v>59.669138619509411</v>
      </c>
      <c r="O13" s="110">
        <f t="shared" si="4"/>
        <v>67.590822179732314</v>
      </c>
      <c r="P13" s="51">
        <f t="shared" si="0"/>
        <v>13.38934504487302</v>
      </c>
    </row>
    <row r="14" spans="1:17" s="33" customFormat="1" ht="20.100000000000001" customHeight="1">
      <c r="A14" s="32"/>
      <c r="B14" s="1118"/>
      <c r="C14" s="107" t="s">
        <v>319</v>
      </c>
      <c r="D14" s="167">
        <v>8940</v>
      </c>
      <c r="E14" s="167">
        <v>4643</v>
      </c>
      <c r="F14" s="50">
        <v>49.870097478851875</v>
      </c>
      <c r="G14" s="93">
        <v>4297</v>
      </c>
      <c r="H14" s="50">
        <v>50.1</v>
      </c>
      <c r="I14" s="110">
        <f t="shared" si="3"/>
        <v>108.0521293925995</v>
      </c>
      <c r="J14" s="167">
        <v>2270</v>
      </c>
      <c r="K14" s="167">
        <v>1001</v>
      </c>
      <c r="L14" s="50">
        <f t="shared" si="1"/>
        <v>44.096916299559467</v>
      </c>
      <c r="M14" s="168">
        <v>1269</v>
      </c>
      <c r="N14" s="50">
        <f t="shared" si="2"/>
        <v>55.903083700440526</v>
      </c>
      <c r="O14" s="110">
        <f t="shared" si="4"/>
        <v>78.881008668242714</v>
      </c>
      <c r="P14" s="51">
        <f t="shared" si="0"/>
        <v>25.391498881431769</v>
      </c>
    </row>
    <row r="15" spans="1:17" s="33" customFormat="1" ht="20.100000000000001" customHeight="1">
      <c r="A15" s="32"/>
      <c r="B15" s="1119"/>
      <c r="C15" s="170" t="s">
        <v>320</v>
      </c>
      <c r="D15" s="172">
        <v>5158</v>
      </c>
      <c r="E15" s="172">
        <v>2727</v>
      </c>
      <c r="F15" s="56">
        <v>49.870097478851875</v>
      </c>
      <c r="G15" s="91">
        <v>2431</v>
      </c>
      <c r="H15" s="56">
        <v>50.1</v>
      </c>
      <c r="I15" s="113">
        <f t="shared" si="3"/>
        <v>112.17605923488276</v>
      </c>
      <c r="J15" s="172">
        <v>1352</v>
      </c>
      <c r="K15" s="172">
        <v>586</v>
      </c>
      <c r="L15" s="56">
        <f t="shared" si="1"/>
        <v>43.34319526627219</v>
      </c>
      <c r="M15" s="173">
        <v>766</v>
      </c>
      <c r="N15" s="56">
        <f t="shared" si="2"/>
        <v>56.656804733727803</v>
      </c>
      <c r="O15" s="113">
        <f t="shared" si="4"/>
        <v>76.50130548302873</v>
      </c>
      <c r="P15" s="57">
        <f t="shared" si="0"/>
        <v>26.211709965102752</v>
      </c>
    </row>
    <row r="16" spans="1:17" s="33" customFormat="1" ht="15" customHeight="1">
      <c r="A16" s="32"/>
      <c r="B16" s="65" t="s">
        <v>321</v>
      </c>
      <c r="C16" s="65"/>
      <c r="D16" s="66"/>
      <c r="E16" s="66"/>
      <c r="F16" s="66"/>
      <c r="G16" s="66"/>
      <c r="H16" s="66"/>
      <c r="I16" s="66"/>
      <c r="J16" s="66"/>
      <c r="K16" s="66"/>
      <c r="L16" s="223"/>
      <c r="M16" s="66"/>
      <c r="N16" s="66"/>
      <c r="O16" s="66"/>
      <c r="P16" s="66"/>
    </row>
    <row r="17" spans="1:16" s="33" customFormat="1" ht="15" customHeight="1">
      <c r="A17" s="32"/>
      <c r="B17" s="65" t="s">
        <v>437</v>
      </c>
      <c r="C17" s="6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s="33" customFormat="1" ht="15" customHeight="1">
      <c r="B18" s="65" t="s">
        <v>438</v>
      </c>
    </row>
    <row r="19" spans="1:16" s="33" customFormat="1" ht="14.25"/>
    <row r="22" spans="1:16">
      <c r="C22" s="224"/>
    </row>
    <row r="23" spans="1:16">
      <c r="C23" s="224"/>
    </row>
  </sheetData>
  <mergeCells count="14">
    <mergeCell ref="B7:C7"/>
    <mergeCell ref="B8:B15"/>
    <mergeCell ref="B4:C6"/>
    <mergeCell ref="E4:I4"/>
    <mergeCell ref="D4:D6"/>
    <mergeCell ref="E5:F5"/>
    <mergeCell ref="K4:O4"/>
    <mergeCell ref="P4:P6"/>
    <mergeCell ref="G5:H5"/>
    <mergeCell ref="I5:I6"/>
    <mergeCell ref="M5:N5"/>
    <mergeCell ref="O5:O6"/>
    <mergeCell ref="J4:J6"/>
    <mergeCell ref="K5:L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6" orientation="landscape" horizontalDpi="4294967295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7" width="7.75" style="190" customWidth="1"/>
    <col min="8" max="8" width="15.5" style="190" bestFit="1" customWidth="1"/>
    <col min="9" max="11" width="7.75" style="190" customWidth="1"/>
    <col min="12" max="12" width="9" style="190" bestFit="1" customWidth="1"/>
    <col min="13" max="15" width="7.75" style="190" customWidth="1"/>
    <col min="16" max="16384" width="9" style="190"/>
  </cols>
  <sheetData>
    <row r="1" spans="1:15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</row>
    <row r="2" spans="1:15" ht="20.100000000000001" customHeight="1">
      <c r="A2" s="189"/>
      <c r="B2" s="1" t="s">
        <v>831</v>
      </c>
      <c r="D2" s="1"/>
      <c r="E2" s="189"/>
      <c r="F2" s="189"/>
      <c r="G2" s="189"/>
      <c r="H2" s="189"/>
      <c r="I2" s="189"/>
      <c r="J2" s="189"/>
    </row>
    <row r="3" spans="1:15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1" t="s">
        <v>832</v>
      </c>
    </row>
    <row r="4" spans="1:15" s="690" customFormat="1" ht="32.25" customHeight="1">
      <c r="A4" s="689"/>
      <c r="B4" s="1074"/>
      <c r="C4" s="1074"/>
      <c r="D4" s="1120"/>
      <c r="E4" s="491" t="s">
        <v>833</v>
      </c>
      <c r="F4" s="511" t="s">
        <v>834</v>
      </c>
      <c r="G4" s="511" t="s">
        <v>835</v>
      </c>
      <c r="H4" s="341" t="s">
        <v>836</v>
      </c>
      <c r="I4" s="511" t="s">
        <v>837</v>
      </c>
      <c r="J4" s="511" t="s">
        <v>838</v>
      </c>
      <c r="K4" s="341" t="s">
        <v>839</v>
      </c>
      <c r="L4" s="488" t="s">
        <v>840</v>
      </c>
      <c r="M4" s="511" t="s">
        <v>841</v>
      </c>
      <c r="N4" s="511" t="s">
        <v>842</v>
      </c>
      <c r="O4" s="511" t="s">
        <v>843</v>
      </c>
    </row>
    <row r="5" spans="1:15" s="33" customFormat="1" ht="20.100000000000001" customHeight="1">
      <c r="A5" s="32"/>
      <c r="B5" s="1122" t="s">
        <v>844</v>
      </c>
      <c r="C5" s="1122"/>
      <c r="D5" s="1123"/>
      <c r="E5" s="630">
        <v>312</v>
      </c>
      <c r="F5" s="432">
        <v>337</v>
      </c>
      <c r="G5" s="432">
        <v>157</v>
      </c>
      <c r="H5" s="629">
        <v>51</v>
      </c>
      <c r="I5" s="432">
        <v>31</v>
      </c>
      <c r="J5" s="432">
        <v>177</v>
      </c>
      <c r="K5" s="432">
        <v>362</v>
      </c>
      <c r="L5" s="629">
        <v>62</v>
      </c>
      <c r="M5" s="432">
        <v>162</v>
      </c>
      <c r="N5" s="432">
        <v>444</v>
      </c>
      <c r="O5" s="429">
        <v>40</v>
      </c>
    </row>
    <row r="6" spans="1:15" s="33" customFormat="1" ht="20.100000000000001" customHeight="1">
      <c r="A6" s="32"/>
      <c r="B6" s="1097" t="s">
        <v>845</v>
      </c>
      <c r="C6" s="1100" t="s">
        <v>846</v>
      </c>
      <c r="D6" s="1101"/>
      <c r="E6" s="433">
        <v>215</v>
      </c>
      <c r="F6" s="434">
        <v>192</v>
      </c>
      <c r="G6" s="434">
        <v>105</v>
      </c>
      <c r="H6" s="436">
        <v>24</v>
      </c>
      <c r="I6" s="434">
        <v>12</v>
      </c>
      <c r="J6" s="434">
        <v>119</v>
      </c>
      <c r="K6" s="434" t="s">
        <v>144</v>
      </c>
      <c r="L6" s="436" t="s">
        <v>144</v>
      </c>
      <c r="M6" s="434">
        <v>162</v>
      </c>
      <c r="N6" s="434">
        <v>60</v>
      </c>
      <c r="O6" s="437">
        <v>21</v>
      </c>
    </row>
    <row r="7" spans="1:15" s="33" customFormat="1" ht="20.100000000000001" customHeight="1">
      <c r="A7" s="32"/>
      <c r="B7" s="1131"/>
      <c r="C7" s="1146" t="s">
        <v>798</v>
      </c>
      <c r="D7" s="1140"/>
      <c r="E7" s="438">
        <v>97</v>
      </c>
      <c r="F7" s="439">
        <v>145</v>
      </c>
      <c r="G7" s="439">
        <v>52</v>
      </c>
      <c r="H7" s="441">
        <v>27</v>
      </c>
      <c r="I7" s="439">
        <v>19</v>
      </c>
      <c r="J7" s="439">
        <v>58</v>
      </c>
      <c r="K7" s="439">
        <v>362</v>
      </c>
      <c r="L7" s="441">
        <v>62</v>
      </c>
      <c r="M7" s="439" t="s">
        <v>144</v>
      </c>
      <c r="N7" s="439">
        <v>384</v>
      </c>
      <c r="O7" s="442">
        <v>19</v>
      </c>
    </row>
    <row r="8" spans="1:15" s="33" customFormat="1" ht="20.100000000000001" customHeight="1">
      <c r="A8" s="32"/>
      <c r="B8" s="1097" t="s">
        <v>699</v>
      </c>
      <c r="C8" s="1100" t="s">
        <v>847</v>
      </c>
      <c r="D8" s="1101"/>
      <c r="E8" s="446" t="s">
        <v>144</v>
      </c>
      <c r="F8" s="447" t="s">
        <v>550</v>
      </c>
      <c r="G8" s="447" t="s">
        <v>144</v>
      </c>
      <c r="H8" s="449" t="s">
        <v>144</v>
      </c>
      <c r="I8" s="447" t="s">
        <v>144</v>
      </c>
      <c r="J8" s="447" t="s">
        <v>144</v>
      </c>
      <c r="K8" s="447" t="s">
        <v>144</v>
      </c>
      <c r="L8" s="449" t="s">
        <v>144</v>
      </c>
      <c r="M8" s="447" t="s">
        <v>144</v>
      </c>
      <c r="N8" s="447" t="s">
        <v>550</v>
      </c>
      <c r="O8" s="450" t="s">
        <v>550</v>
      </c>
    </row>
    <row r="9" spans="1:15" s="33" customFormat="1" ht="20.100000000000001" customHeight="1">
      <c r="A9" s="32"/>
      <c r="B9" s="1098"/>
      <c r="C9" s="1102" t="s">
        <v>789</v>
      </c>
      <c r="D9" s="1103"/>
      <c r="E9" s="446" t="s">
        <v>144</v>
      </c>
      <c r="F9" s="447" t="s">
        <v>550</v>
      </c>
      <c r="G9" s="447" t="s">
        <v>144</v>
      </c>
      <c r="H9" s="449" t="s">
        <v>144</v>
      </c>
      <c r="I9" s="447" t="s">
        <v>144</v>
      </c>
      <c r="J9" s="447" t="s">
        <v>144</v>
      </c>
      <c r="K9" s="447" t="s">
        <v>550</v>
      </c>
      <c r="L9" s="449" t="s">
        <v>144</v>
      </c>
      <c r="M9" s="447" t="s">
        <v>144</v>
      </c>
      <c r="N9" s="447">
        <v>8</v>
      </c>
      <c r="O9" s="450" t="s">
        <v>550</v>
      </c>
    </row>
    <row r="10" spans="1:15" s="33" customFormat="1" ht="20.100000000000001" customHeight="1">
      <c r="A10" s="32"/>
      <c r="B10" s="1098"/>
      <c r="C10" s="1102" t="s">
        <v>790</v>
      </c>
      <c r="D10" s="1103"/>
      <c r="E10" s="446">
        <v>6</v>
      </c>
      <c r="F10" s="447" t="s">
        <v>550</v>
      </c>
      <c r="G10" s="447" t="s">
        <v>550</v>
      </c>
      <c r="H10" s="449" t="s">
        <v>144</v>
      </c>
      <c r="I10" s="447" t="s">
        <v>550</v>
      </c>
      <c r="J10" s="447" t="s">
        <v>550</v>
      </c>
      <c r="K10" s="447">
        <v>14</v>
      </c>
      <c r="L10" s="449">
        <v>9</v>
      </c>
      <c r="M10" s="447" t="s">
        <v>144</v>
      </c>
      <c r="N10" s="447">
        <v>44</v>
      </c>
      <c r="O10" s="450" t="s">
        <v>550</v>
      </c>
    </row>
    <row r="11" spans="1:15" s="33" customFormat="1" ht="20.100000000000001" customHeight="1">
      <c r="A11" s="32"/>
      <c r="B11" s="1098"/>
      <c r="C11" s="1102" t="s">
        <v>791</v>
      </c>
      <c r="D11" s="1103"/>
      <c r="E11" s="446">
        <v>20</v>
      </c>
      <c r="F11" s="447">
        <v>20</v>
      </c>
      <c r="G11" s="447">
        <v>7</v>
      </c>
      <c r="H11" s="449" t="s">
        <v>550</v>
      </c>
      <c r="I11" s="447" t="s">
        <v>144</v>
      </c>
      <c r="J11" s="447" t="s">
        <v>550</v>
      </c>
      <c r="K11" s="447">
        <v>78</v>
      </c>
      <c r="L11" s="449">
        <v>13</v>
      </c>
      <c r="M11" s="447" t="s">
        <v>144</v>
      </c>
      <c r="N11" s="447">
        <v>112</v>
      </c>
      <c r="O11" s="450">
        <v>7</v>
      </c>
    </row>
    <row r="12" spans="1:15" s="33" customFormat="1" ht="20.100000000000001" customHeight="1">
      <c r="A12" s="32"/>
      <c r="B12" s="1098"/>
      <c r="C12" s="1102" t="s">
        <v>792</v>
      </c>
      <c r="D12" s="1103"/>
      <c r="E12" s="446">
        <v>65</v>
      </c>
      <c r="F12" s="447">
        <v>61</v>
      </c>
      <c r="G12" s="447">
        <v>33</v>
      </c>
      <c r="H12" s="449">
        <v>6</v>
      </c>
      <c r="I12" s="447" t="s">
        <v>550</v>
      </c>
      <c r="J12" s="447">
        <v>24</v>
      </c>
      <c r="K12" s="447">
        <v>147</v>
      </c>
      <c r="L12" s="449">
        <v>18</v>
      </c>
      <c r="M12" s="447">
        <v>8</v>
      </c>
      <c r="N12" s="447">
        <v>122</v>
      </c>
      <c r="O12" s="450">
        <v>11</v>
      </c>
    </row>
    <row r="13" spans="1:15" s="33" customFormat="1" ht="20.100000000000001" customHeight="1">
      <c r="A13" s="32"/>
      <c r="B13" s="1098"/>
      <c r="C13" s="1102" t="s">
        <v>793</v>
      </c>
      <c r="D13" s="1103"/>
      <c r="E13" s="446">
        <v>221</v>
      </c>
      <c r="F13" s="447">
        <v>250</v>
      </c>
      <c r="G13" s="447">
        <v>115</v>
      </c>
      <c r="H13" s="449">
        <v>44</v>
      </c>
      <c r="I13" s="447">
        <v>26</v>
      </c>
      <c r="J13" s="447">
        <v>149</v>
      </c>
      <c r="K13" s="447">
        <v>121</v>
      </c>
      <c r="L13" s="449">
        <v>22</v>
      </c>
      <c r="M13" s="447">
        <v>154</v>
      </c>
      <c r="N13" s="447">
        <v>157</v>
      </c>
      <c r="O13" s="450">
        <v>15</v>
      </c>
    </row>
    <row r="14" spans="1:15" s="33" customFormat="1" ht="20.100000000000001" customHeight="1">
      <c r="A14" s="32"/>
      <c r="B14" s="1099"/>
      <c r="C14" s="517"/>
      <c r="D14" s="507" t="s">
        <v>794</v>
      </c>
      <c r="E14" s="451">
        <v>178</v>
      </c>
      <c r="F14" s="452">
        <v>194</v>
      </c>
      <c r="G14" s="452">
        <v>78</v>
      </c>
      <c r="H14" s="454">
        <v>38</v>
      </c>
      <c r="I14" s="452">
        <v>21</v>
      </c>
      <c r="J14" s="452">
        <v>125</v>
      </c>
      <c r="K14" s="452">
        <v>73</v>
      </c>
      <c r="L14" s="454">
        <v>16</v>
      </c>
      <c r="M14" s="452">
        <v>141</v>
      </c>
      <c r="N14" s="452">
        <v>96</v>
      </c>
      <c r="O14" s="455">
        <v>14</v>
      </c>
    </row>
    <row r="15" spans="1:15" s="33" customFormat="1" ht="9.9499999999999993" customHeight="1">
      <c r="A15" s="32"/>
      <c r="B15" s="32"/>
      <c r="C15" s="508"/>
      <c r="D15" s="508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</row>
    <row r="16" spans="1:15" s="33" customFormat="1" ht="20.100000000000001" customHeight="1">
      <c r="A16" s="32"/>
      <c r="B16" s="1122" t="s">
        <v>795</v>
      </c>
      <c r="C16" s="1122"/>
      <c r="D16" s="1123"/>
      <c r="E16" s="630">
        <v>178</v>
      </c>
      <c r="F16" s="432">
        <v>194</v>
      </c>
      <c r="G16" s="432">
        <v>78</v>
      </c>
      <c r="H16" s="629">
        <v>38</v>
      </c>
      <c r="I16" s="432">
        <v>21</v>
      </c>
      <c r="J16" s="432">
        <v>125</v>
      </c>
      <c r="K16" s="432">
        <v>73</v>
      </c>
      <c r="L16" s="629">
        <v>16</v>
      </c>
      <c r="M16" s="432">
        <v>141</v>
      </c>
      <c r="N16" s="432">
        <v>96</v>
      </c>
      <c r="O16" s="429">
        <v>14</v>
      </c>
    </row>
    <row r="17" spans="1:15" s="33" customFormat="1" ht="20.100000000000001" customHeight="1">
      <c r="A17" s="32"/>
      <c r="B17" s="1097" t="s">
        <v>796</v>
      </c>
      <c r="C17" s="1100" t="s">
        <v>797</v>
      </c>
      <c r="D17" s="1101"/>
      <c r="E17" s="433">
        <v>124</v>
      </c>
      <c r="F17" s="434">
        <v>110</v>
      </c>
      <c r="G17" s="434">
        <v>46</v>
      </c>
      <c r="H17" s="436">
        <v>18</v>
      </c>
      <c r="I17" s="434">
        <v>8</v>
      </c>
      <c r="J17" s="434">
        <v>89</v>
      </c>
      <c r="K17" s="434" t="s">
        <v>144</v>
      </c>
      <c r="L17" s="436" t="s">
        <v>144</v>
      </c>
      <c r="M17" s="434">
        <v>141</v>
      </c>
      <c r="N17" s="434">
        <v>20</v>
      </c>
      <c r="O17" s="437" t="s">
        <v>550</v>
      </c>
    </row>
    <row r="18" spans="1:15" s="33" customFormat="1" ht="20.100000000000001" customHeight="1">
      <c r="A18" s="32"/>
      <c r="B18" s="1131"/>
      <c r="C18" s="1146" t="s">
        <v>798</v>
      </c>
      <c r="D18" s="1140"/>
      <c r="E18" s="438">
        <v>54</v>
      </c>
      <c r="F18" s="439">
        <v>84</v>
      </c>
      <c r="G18" s="439">
        <v>32</v>
      </c>
      <c r="H18" s="441">
        <v>20</v>
      </c>
      <c r="I18" s="439">
        <v>13</v>
      </c>
      <c r="J18" s="439">
        <v>36</v>
      </c>
      <c r="K18" s="439">
        <v>73</v>
      </c>
      <c r="L18" s="441">
        <v>16</v>
      </c>
      <c r="M18" s="439" t="s">
        <v>144</v>
      </c>
      <c r="N18" s="439">
        <v>76</v>
      </c>
      <c r="O18" s="442">
        <v>11</v>
      </c>
    </row>
    <row r="19" spans="1:15" s="33" customFormat="1" ht="20.100000000000001" customHeight="1">
      <c r="A19" s="32"/>
      <c r="B19" s="1097" t="s">
        <v>699</v>
      </c>
      <c r="C19" s="1100" t="s">
        <v>560</v>
      </c>
      <c r="D19" s="1101"/>
      <c r="E19" s="446">
        <v>44</v>
      </c>
      <c r="F19" s="447">
        <v>38</v>
      </c>
      <c r="G19" s="447">
        <v>20</v>
      </c>
      <c r="H19" s="449">
        <v>7</v>
      </c>
      <c r="I19" s="447" t="s">
        <v>550</v>
      </c>
      <c r="J19" s="447">
        <v>25</v>
      </c>
      <c r="K19" s="447">
        <v>30</v>
      </c>
      <c r="L19" s="449" t="s">
        <v>550</v>
      </c>
      <c r="M19" s="447">
        <v>15</v>
      </c>
      <c r="N19" s="447">
        <v>46</v>
      </c>
      <c r="O19" s="450" t="s">
        <v>550</v>
      </c>
    </row>
    <row r="20" spans="1:15" s="33" customFormat="1" ht="20.100000000000001" customHeight="1">
      <c r="A20" s="32"/>
      <c r="B20" s="1098"/>
      <c r="C20" s="1102" t="s">
        <v>701</v>
      </c>
      <c r="D20" s="1103"/>
      <c r="E20" s="446">
        <v>48</v>
      </c>
      <c r="F20" s="447">
        <v>52</v>
      </c>
      <c r="G20" s="447">
        <v>26</v>
      </c>
      <c r="H20" s="449">
        <v>7</v>
      </c>
      <c r="I20" s="447">
        <v>8</v>
      </c>
      <c r="J20" s="447">
        <v>36</v>
      </c>
      <c r="K20" s="447">
        <v>21</v>
      </c>
      <c r="L20" s="449" t="s">
        <v>550</v>
      </c>
      <c r="M20" s="447">
        <v>33</v>
      </c>
      <c r="N20" s="447">
        <v>24</v>
      </c>
      <c r="O20" s="450" t="s">
        <v>550</v>
      </c>
    </row>
    <row r="21" spans="1:15" s="33" customFormat="1" ht="20.100000000000001" customHeight="1">
      <c r="A21" s="32"/>
      <c r="B21" s="1098"/>
      <c r="C21" s="1102" t="s">
        <v>566</v>
      </c>
      <c r="D21" s="1103"/>
      <c r="E21" s="446">
        <v>50</v>
      </c>
      <c r="F21" s="447">
        <v>51</v>
      </c>
      <c r="G21" s="447">
        <v>20</v>
      </c>
      <c r="H21" s="449">
        <v>12</v>
      </c>
      <c r="I21" s="447" t="s">
        <v>550</v>
      </c>
      <c r="J21" s="447">
        <v>30</v>
      </c>
      <c r="K21" s="447">
        <v>11</v>
      </c>
      <c r="L21" s="449" t="s">
        <v>550</v>
      </c>
      <c r="M21" s="447">
        <v>40</v>
      </c>
      <c r="N21" s="447">
        <v>23</v>
      </c>
      <c r="O21" s="450">
        <v>8</v>
      </c>
    </row>
    <row r="22" spans="1:15" s="33" customFormat="1" ht="20.100000000000001" customHeight="1">
      <c r="A22" s="32"/>
      <c r="B22" s="1099"/>
      <c r="C22" s="1147" t="s">
        <v>568</v>
      </c>
      <c r="D22" s="1109"/>
      <c r="E22" s="462">
        <v>36</v>
      </c>
      <c r="F22" s="463">
        <v>53</v>
      </c>
      <c r="G22" s="463">
        <v>12</v>
      </c>
      <c r="H22" s="465">
        <v>12</v>
      </c>
      <c r="I22" s="463" t="s">
        <v>550</v>
      </c>
      <c r="J22" s="463">
        <v>34</v>
      </c>
      <c r="K22" s="463">
        <v>11</v>
      </c>
      <c r="L22" s="465" t="s">
        <v>550</v>
      </c>
      <c r="M22" s="463">
        <v>53</v>
      </c>
      <c r="N22" s="463" t="s">
        <v>550</v>
      </c>
      <c r="O22" s="466" t="s">
        <v>550</v>
      </c>
    </row>
    <row r="23" spans="1:15" s="33" customFormat="1" ht="15" customHeight="1">
      <c r="A23" s="32"/>
      <c r="B23" s="65" t="s">
        <v>799</v>
      </c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</row>
    <row r="24" spans="1:15" s="680" customFormat="1" ht="16.5">
      <c r="A24" s="677"/>
      <c r="B24" s="678" t="s">
        <v>1402</v>
      </c>
      <c r="C24" s="678"/>
      <c r="D24" s="679"/>
      <c r="E24" s="679"/>
      <c r="F24" s="679"/>
    </row>
    <row r="25" spans="1:15" s="684" customFormat="1" ht="16.5">
      <c r="A25" s="681"/>
      <c r="B25" s="682" t="s">
        <v>801</v>
      </c>
      <c r="C25" s="682"/>
      <c r="D25" s="683"/>
      <c r="E25" s="683"/>
      <c r="F25" s="683"/>
    </row>
  </sheetData>
  <mergeCells count="21">
    <mergeCell ref="B4:D4"/>
    <mergeCell ref="B5:D5"/>
    <mergeCell ref="B6:B7"/>
    <mergeCell ref="C6:D6"/>
    <mergeCell ref="C7:D7"/>
    <mergeCell ref="C12:D12"/>
    <mergeCell ref="C13:D13"/>
    <mergeCell ref="B16:D16"/>
    <mergeCell ref="B17:B18"/>
    <mergeCell ref="C17:D17"/>
    <mergeCell ref="C18:D18"/>
    <mergeCell ref="B8:B14"/>
    <mergeCell ref="C8:D8"/>
    <mergeCell ref="C9:D9"/>
    <mergeCell ref="C10:D10"/>
    <mergeCell ref="C11:D11"/>
    <mergeCell ref="B19:B22"/>
    <mergeCell ref="C19:D19"/>
    <mergeCell ref="C20:D20"/>
    <mergeCell ref="C21:D21"/>
    <mergeCell ref="C22:D22"/>
  </mergeCells>
  <phoneticPr fontId="2" type="noConversion"/>
  <conditionalFormatting sqref="E5:O22">
    <cfRule type="cellIs" dxfId="4" priority="1" operator="equal">
      <formula>0</formula>
    </cfRule>
  </conditionalFormatting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63" orientation="landscape" horizontalDpi="4294967295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2.875" style="190" customWidth="1"/>
    <col min="3" max="3" width="7.625" style="190" customWidth="1"/>
    <col min="4" max="4" width="12.625" style="190" customWidth="1"/>
    <col min="5" max="11" width="11.625" style="190" customWidth="1"/>
    <col min="12" max="13" width="9" style="190"/>
    <col min="14" max="14" width="11.625" style="190" bestFit="1" customWidth="1"/>
    <col min="15" max="15" width="13.625" style="190" bestFit="1" customWidth="1"/>
    <col min="16" max="16384" width="9" style="190"/>
  </cols>
  <sheetData>
    <row r="1" spans="1:15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</row>
    <row r="2" spans="1:15" ht="20.100000000000001" customHeight="1">
      <c r="A2" s="189"/>
      <c r="B2" s="1" t="s">
        <v>22</v>
      </c>
      <c r="D2" s="1"/>
      <c r="E2" s="189"/>
      <c r="F2" s="189"/>
      <c r="G2" s="189"/>
      <c r="H2" s="189"/>
      <c r="I2" s="189"/>
      <c r="J2" s="189"/>
      <c r="K2" s="189"/>
    </row>
    <row r="3" spans="1:15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O3" s="31" t="s">
        <v>802</v>
      </c>
    </row>
    <row r="4" spans="1:15" s="33" customFormat="1" ht="32.25" customHeight="1">
      <c r="A4" s="32"/>
      <c r="B4" s="1074"/>
      <c r="C4" s="1074"/>
      <c r="D4" s="1120"/>
      <c r="E4" s="492" t="s">
        <v>813</v>
      </c>
      <c r="F4" s="494" t="s">
        <v>816</v>
      </c>
      <c r="G4" s="525" t="s">
        <v>817</v>
      </c>
      <c r="H4" s="341" t="s">
        <v>848</v>
      </c>
      <c r="I4" s="495" t="s">
        <v>821</v>
      </c>
      <c r="J4" s="494" t="s">
        <v>822</v>
      </c>
      <c r="K4" s="494" t="s">
        <v>823</v>
      </c>
      <c r="L4" s="525" t="s">
        <v>825</v>
      </c>
      <c r="M4" s="495" t="s">
        <v>826</v>
      </c>
      <c r="N4" s="494" t="s">
        <v>827</v>
      </c>
      <c r="O4" s="494" t="s">
        <v>828</v>
      </c>
    </row>
    <row r="5" spans="1:15" s="33" customFormat="1" ht="20.100000000000001" customHeight="1">
      <c r="A5" s="32"/>
      <c r="B5" s="1095" t="s">
        <v>110</v>
      </c>
      <c r="C5" s="1095"/>
      <c r="D5" s="1096"/>
      <c r="E5" s="630">
        <v>2746.1293910256404</v>
      </c>
      <c r="F5" s="432">
        <v>5575.0875964391689</v>
      </c>
      <c r="G5" s="629">
        <v>10124.467388535035</v>
      </c>
      <c r="H5" s="629">
        <v>6959.42294117647</v>
      </c>
      <c r="I5" s="629">
        <v>8850.6654838709674</v>
      </c>
      <c r="J5" s="432">
        <v>8903.4829378531067</v>
      </c>
      <c r="K5" s="432">
        <v>4707.843397790055</v>
      </c>
      <c r="L5" s="629">
        <v>5067.1041935483863</v>
      </c>
      <c r="M5" s="629">
        <v>3325.9195679012346</v>
      </c>
      <c r="N5" s="432">
        <v>886.38290540540561</v>
      </c>
      <c r="O5" s="429">
        <v>25191.582000000002</v>
      </c>
    </row>
    <row r="6" spans="1:15" s="33" customFormat="1" ht="20.100000000000001" customHeight="1">
      <c r="A6" s="32"/>
      <c r="B6" s="1097" t="s">
        <v>111</v>
      </c>
      <c r="C6" s="1106" t="s">
        <v>112</v>
      </c>
      <c r="D6" s="1101"/>
      <c r="E6" s="433">
        <v>3034.4132558139527</v>
      </c>
      <c r="F6" s="434">
        <v>5562.5397916666661</v>
      </c>
      <c r="G6" s="436">
        <v>12121.409142857145</v>
      </c>
      <c r="H6" s="436">
        <v>7274.2112500000003</v>
      </c>
      <c r="I6" s="436">
        <v>13841.701666666668</v>
      </c>
      <c r="J6" s="434">
        <v>8675.2394117647054</v>
      </c>
      <c r="K6" s="434" t="s">
        <v>144</v>
      </c>
      <c r="L6" s="436" t="s">
        <v>144</v>
      </c>
      <c r="M6" s="436">
        <v>3325.9195679012346</v>
      </c>
      <c r="N6" s="434">
        <v>729.68733333333353</v>
      </c>
      <c r="O6" s="437">
        <v>24489.537619047616</v>
      </c>
    </row>
    <row r="7" spans="1:15" s="33" customFormat="1" ht="20.100000000000001" customHeight="1">
      <c r="A7" s="32"/>
      <c r="B7" s="1131"/>
      <c r="C7" s="1139" t="s">
        <v>798</v>
      </c>
      <c r="D7" s="1140"/>
      <c r="E7" s="438">
        <v>2107.1496907216492</v>
      </c>
      <c r="F7" s="439">
        <v>5591.7026206896553</v>
      </c>
      <c r="G7" s="441">
        <v>6092.1811538461543</v>
      </c>
      <c r="H7" s="441">
        <v>6679.6111111111104</v>
      </c>
      <c r="I7" s="441">
        <v>5698.4321052631576</v>
      </c>
      <c r="J7" s="439">
        <v>9371.7756896551728</v>
      </c>
      <c r="K7" s="439">
        <v>4707.843397790055</v>
      </c>
      <c r="L7" s="441">
        <v>5067.1041935483863</v>
      </c>
      <c r="M7" s="441" t="s">
        <v>144</v>
      </c>
      <c r="N7" s="439">
        <v>910.86658854166672</v>
      </c>
      <c r="O7" s="442">
        <v>25967.525789473682</v>
      </c>
    </row>
    <row r="8" spans="1:15" s="33" customFormat="1" ht="20.100000000000001" customHeight="1">
      <c r="A8" s="32"/>
      <c r="B8" s="1098" t="s">
        <v>699</v>
      </c>
      <c r="C8" s="1107" t="s">
        <v>847</v>
      </c>
      <c r="D8" s="1103"/>
      <c r="E8" s="446" t="s">
        <v>144</v>
      </c>
      <c r="F8" s="447">
        <v>10049.39</v>
      </c>
      <c r="G8" s="449" t="s">
        <v>144</v>
      </c>
      <c r="H8" s="449" t="s">
        <v>144</v>
      </c>
      <c r="I8" s="449" t="s">
        <v>144</v>
      </c>
      <c r="J8" s="447" t="s">
        <v>144</v>
      </c>
      <c r="K8" s="447" t="s">
        <v>144</v>
      </c>
      <c r="L8" s="449" t="s">
        <v>144</v>
      </c>
      <c r="M8" s="449" t="s">
        <v>144</v>
      </c>
      <c r="N8" s="447">
        <v>147.31</v>
      </c>
      <c r="O8" s="450">
        <v>301.14</v>
      </c>
    </row>
    <row r="9" spans="1:15" s="33" customFormat="1" ht="20.100000000000001" customHeight="1">
      <c r="A9" s="32"/>
      <c r="B9" s="1098"/>
      <c r="C9" s="1107" t="s">
        <v>789</v>
      </c>
      <c r="D9" s="1103"/>
      <c r="E9" s="446" t="s">
        <v>144</v>
      </c>
      <c r="F9" s="447">
        <v>13943.66</v>
      </c>
      <c r="G9" s="449" t="s">
        <v>144</v>
      </c>
      <c r="H9" s="449" t="s">
        <v>144</v>
      </c>
      <c r="I9" s="449" t="s">
        <v>144</v>
      </c>
      <c r="J9" s="447" t="s">
        <v>144</v>
      </c>
      <c r="K9" s="447">
        <v>17752.43</v>
      </c>
      <c r="L9" s="449" t="s">
        <v>144</v>
      </c>
      <c r="M9" s="449" t="s">
        <v>144</v>
      </c>
      <c r="N9" s="447">
        <v>755.92750000000001</v>
      </c>
      <c r="O9" s="450">
        <v>9134.3666666666668</v>
      </c>
    </row>
    <row r="10" spans="1:15" s="33" customFormat="1" ht="20.100000000000001" customHeight="1">
      <c r="A10" s="32"/>
      <c r="B10" s="1098"/>
      <c r="C10" s="1107" t="s">
        <v>790</v>
      </c>
      <c r="D10" s="1103"/>
      <c r="E10" s="446">
        <v>3952.4016666666666</v>
      </c>
      <c r="F10" s="447">
        <v>13467.272499999999</v>
      </c>
      <c r="G10" s="449">
        <v>1898.0250000000001</v>
      </c>
      <c r="H10" s="449" t="s">
        <v>144</v>
      </c>
      <c r="I10" s="449">
        <v>38991.120000000003</v>
      </c>
      <c r="J10" s="447">
        <v>1383.65</v>
      </c>
      <c r="K10" s="447">
        <v>11107.230714285713</v>
      </c>
      <c r="L10" s="449">
        <v>1171.6788888888889</v>
      </c>
      <c r="M10" s="449" t="s">
        <v>144</v>
      </c>
      <c r="N10" s="447">
        <v>920.96590909090912</v>
      </c>
      <c r="O10" s="450">
        <v>68181.156666666662</v>
      </c>
    </row>
    <row r="11" spans="1:15" s="33" customFormat="1" ht="20.100000000000001" customHeight="1">
      <c r="A11" s="32"/>
      <c r="B11" s="1098"/>
      <c r="C11" s="1107" t="s">
        <v>791</v>
      </c>
      <c r="D11" s="1103"/>
      <c r="E11" s="446">
        <v>2435.7754999999997</v>
      </c>
      <c r="F11" s="447">
        <v>9449.3564999999999</v>
      </c>
      <c r="G11" s="449">
        <v>12282.194285714286</v>
      </c>
      <c r="H11" s="449">
        <v>106.53</v>
      </c>
      <c r="I11" s="449" t="s">
        <v>144</v>
      </c>
      <c r="J11" s="447">
        <v>2711.38</v>
      </c>
      <c r="K11" s="447">
        <v>4959.3560256410256</v>
      </c>
      <c r="L11" s="449">
        <v>7119.3569230769226</v>
      </c>
      <c r="M11" s="449" t="s">
        <v>144</v>
      </c>
      <c r="N11" s="447">
        <v>1004.4076785714286</v>
      </c>
      <c r="O11" s="450">
        <v>18353.955714285716</v>
      </c>
    </row>
    <row r="12" spans="1:15" s="33" customFormat="1" ht="20.100000000000001" customHeight="1">
      <c r="A12" s="32"/>
      <c r="B12" s="1098"/>
      <c r="C12" s="1107" t="s">
        <v>792</v>
      </c>
      <c r="D12" s="1103"/>
      <c r="E12" s="446">
        <v>3000.3509230769232</v>
      </c>
      <c r="F12" s="447">
        <v>5168.3901639344258</v>
      </c>
      <c r="G12" s="449">
        <v>13357.634242424243</v>
      </c>
      <c r="H12" s="449">
        <v>4008.395</v>
      </c>
      <c r="I12" s="449">
        <v>16728.482499999998</v>
      </c>
      <c r="J12" s="447">
        <v>10420.987916666667</v>
      </c>
      <c r="K12" s="447">
        <v>4345.8667346938773</v>
      </c>
      <c r="L12" s="449">
        <v>6213.6149999999998</v>
      </c>
      <c r="M12" s="449">
        <v>2416.0262499999999</v>
      </c>
      <c r="N12" s="447">
        <v>992.4442622950819</v>
      </c>
      <c r="O12" s="450">
        <v>33484.193636363634</v>
      </c>
    </row>
    <row r="13" spans="1:15" s="33" customFormat="1" ht="20.100000000000001" customHeight="1">
      <c r="A13" s="32"/>
      <c r="B13" s="1098"/>
      <c r="C13" s="1107" t="s">
        <v>793</v>
      </c>
      <c r="D13" s="1103"/>
      <c r="E13" s="446">
        <v>2667</v>
      </c>
      <c r="F13" s="447">
        <v>5187</v>
      </c>
      <c r="G13" s="449">
        <v>9208</v>
      </c>
      <c r="H13" s="449">
        <v>7518</v>
      </c>
      <c r="I13" s="449">
        <v>6479</v>
      </c>
      <c r="J13" s="447">
        <v>8843</v>
      </c>
      <c r="K13" s="447">
        <v>4029</v>
      </c>
      <c r="L13" s="449">
        <v>4510</v>
      </c>
      <c r="M13" s="449">
        <v>3373</v>
      </c>
      <c r="N13" s="447">
        <v>721</v>
      </c>
      <c r="O13" s="450">
        <v>18574</v>
      </c>
    </row>
    <row r="14" spans="1:15" s="33" customFormat="1" ht="20.100000000000001" customHeight="1">
      <c r="A14" s="32"/>
      <c r="B14" s="1099"/>
      <c r="C14" s="517"/>
      <c r="D14" s="228" t="s">
        <v>849</v>
      </c>
      <c r="E14" s="451">
        <v>2741.7914606741574</v>
      </c>
      <c r="F14" s="452">
        <v>3980.3803608247426</v>
      </c>
      <c r="G14" s="454">
        <v>8771.4432051282056</v>
      </c>
      <c r="H14" s="454">
        <v>8589.0697368421042</v>
      </c>
      <c r="I14" s="454">
        <v>6818.7428571428563</v>
      </c>
      <c r="J14" s="452">
        <v>7978.4950399999998</v>
      </c>
      <c r="K14" s="452">
        <v>3941.8476712328766</v>
      </c>
      <c r="L14" s="454">
        <v>5938.4012499999999</v>
      </c>
      <c r="M14" s="454">
        <v>3450.7324113475179</v>
      </c>
      <c r="N14" s="452">
        <v>829.12062500000002</v>
      </c>
      <c r="O14" s="455">
        <v>17746.617142857143</v>
      </c>
    </row>
    <row r="15" spans="1:15" s="33" customFormat="1" ht="9.9499999999999993" customHeight="1">
      <c r="A15" s="32"/>
      <c r="B15" s="508"/>
      <c r="D15" s="65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</row>
    <row r="16" spans="1:15" s="33" customFormat="1" ht="20.100000000000001" customHeight="1">
      <c r="A16" s="32"/>
      <c r="B16" s="1095" t="s">
        <v>795</v>
      </c>
      <c r="C16" s="1095"/>
      <c r="D16" s="1096"/>
      <c r="E16" s="630">
        <v>2741.7914606741574</v>
      </c>
      <c r="F16" s="432">
        <v>3980.3803608247426</v>
      </c>
      <c r="G16" s="629">
        <v>8771.4432051282056</v>
      </c>
      <c r="H16" s="629">
        <v>8589.0697368421042</v>
      </c>
      <c r="I16" s="629">
        <v>6818.7428571428563</v>
      </c>
      <c r="J16" s="432">
        <v>7978.4950399999998</v>
      </c>
      <c r="K16" s="432">
        <v>3941.8476712328766</v>
      </c>
      <c r="L16" s="629">
        <v>5938.4012499999999</v>
      </c>
      <c r="M16" s="629">
        <v>3450.7324113475179</v>
      </c>
      <c r="N16" s="432">
        <v>829.12062500000002</v>
      </c>
      <c r="O16" s="429">
        <v>17746.617142857143</v>
      </c>
    </row>
    <row r="17" spans="1:16" s="33" customFormat="1" ht="20.100000000000001" customHeight="1">
      <c r="A17" s="32"/>
      <c r="B17" s="1097" t="s">
        <v>796</v>
      </c>
      <c r="C17" s="1106" t="s">
        <v>797</v>
      </c>
      <c r="D17" s="1101"/>
      <c r="E17" s="433">
        <v>3235.0262903225803</v>
      </c>
      <c r="F17" s="434">
        <v>3515.5333636363634</v>
      </c>
      <c r="G17" s="436">
        <v>10830.422391304348</v>
      </c>
      <c r="H17" s="436">
        <v>9449.2261111111111</v>
      </c>
      <c r="I17" s="436">
        <v>8388.99</v>
      </c>
      <c r="J17" s="434">
        <v>7893.3378651685398</v>
      </c>
      <c r="K17" s="434" t="s">
        <v>144</v>
      </c>
      <c r="L17" s="436" t="s">
        <v>144</v>
      </c>
      <c r="M17" s="436">
        <v>3450.7324113475179</v>
      </c>
      <c r="N17" s="434">
        <v>586.14149999999995</v>
      </c>
      <c r="O17" s="437">
        <v>13515.033333333333</v>
      </c>
    </row>
    <row r="18" spans="1:16" s="33" customFormat="1" ht="20.100000000000001" customHeight="1">
      <c r="A18" s="32"/>
      <c r="B18" s="1131"/>
      <c r="C18" s="1139" t="s">
        <v>798</v>
      </c>
      <c r="D18" s="1140"/>
      <c r="E18" s="438">
        <v>1609.178148148148</v>
      </c>
      <c r="F18" s="439">
        <v>4589.1085714285709</v>
      </c>
      <c r="G18" s="441">
        <v>5811.6606249999995</v>
      </c>
      <c r="H18" s="441">
        <v>7814.9290000000001</v>
      </c>
      <c r="I18" s="441">
        <v>5852.4369230769225</v>
      </c>
      <c r="J18" s="439">
        <v>8189.0225</v>
      </c>
      <c r="K18" s="439">
        <v>3941.8476712328766</v>
      </c>
      <c r="L18" s="441">
        <v>5938.4012499999999</v>
      </c>
      <c r="M18" s="441" t="s">
        <v>144</v>
      </c>
      <c r="N18" s="439">
        <v>893.06249999999977</v>
      </c>
      <c r="O18" s="442">
        <v>18900.685454545455</v>
      </c>
    </row>
    <row r="19" spans="1:16" s="33" customFormat="1" ht="20.100000000000001" customHeight="1">
      <c r="A19" s="32"/>
      <c r="B19" s="1098" t="s">
        <v>699</v>
      </c>
      <c r="C19" s="1107" t="s">
        <v>560</v>
      </c>
      <c r="D19" s="1103"/>
      <c r="E19" s="446">
        <v>2563.633636363636</v>
      </c>
      <c r="F19" s="447">
        <v>3871.504473684211</v>
      </c>
      <c r="G19" s="449">
        <v>5388.0779999999995</v>
      </c>
      <c r="H19" s="449">
        <v>7572.5157142857142</v>
      </c>
      <c r="I19" s="449">
        <v>18985.946666666667</v>
      </c>
      <c r="J19" s="447">
        <v>11177.2876</v>
      </c>
      <c r="K19" s="447">
        <v>4319.025333333333</v>
      </c>
      <c r="L19" s="449">
        <v>6147.866</v>
      </c>
      <c r="M19" s="449">
        <v>2071.7840000000001</v>
      </c>
      <c r="N19" s="447">
        <v>1081.1341304347825</v>
      </c>
      <c r="O19" s="450">
        <v>174.95</v>
      </c>
    </row>
    <row r="20" spans="1:16" s="33" customFormat="1" ht="20.100000000000001" customHeight="1">
      <c r="A20" s="32"/>
      <c r="B20" s="1098"/>
      <c r="C20" s="1107" t="s">
        <v>701</v>
      </c>
      <c r="D20" s="1103"/>
      <c r="E20" s="446">
        <v>2552.8525</v>
      </c>
      <c r="F20" s="447">
        <v>3300.36</v>
      </c>
      <c r="G20" s="449">
        <v>8920.5753846153857</v>
      </c>
      <c r="H20" s="449">
        <v>5188.4842857142858</v>
      </c>
      <c r="I20" s="449">
        <v>5667.0599999999995</v>
      </c>
      <c r="J20" s="447">
        <v>7700.8208333333332</v>
      </c>
      <c r="K20" s="447">
        <v>1627.257142857143</v>
      </c>
      <c r="L20" s="449">
        <v>6351.8220000000001</v>
      </c>
      <c r="M20" s="449">
        <v>3800.47</v>
      </c>
      <c r="N20" s="447">
        <v>909.84583333333342</v>
      </c>
      <c r="O20" s="450">
        <v>13423.356666666667</v>
      </c>
    </row>
    <row r="21" spans="1:16" s="33" customFormat="1" ht="20.100000000000001" customHeight="1">
      <c r="A21" s="32"/>
      <c r="B21" s="1098"/>
      <c r="C21" s="1107" t="s">
        <v>566</v>
      </c>
      <c r="D21" s="1103"/>
      <c r="E21" s="446">
        <v>3033.1288</v>
      </c>
      <c r="F21" s="447">
        <v>3808.1382352941182</v>
      </c>
      <c r="G21" s="449">
        <v>9090.0565000000006</v>
      </c>
      <c r="H21" s="449">
        <v>10971.289999999999</v>
      </c>
      <c r="I21" s="449">
        <v>2765.8540000000003</v>
      </c>
      <c r="J21" s="447">
        <v>6561.2976666666664</v>
      </c>
      <c r="K21" s="447">
        <v>8175.8836363636365</v>
      </c>
      <c r="L21" s="449">
        <v>515.79</v>
      </c>
      <c r="M21" s="449">
        <v>3580.451</v>
      </c>
      <c r="N21" s="447">
        <v>314.27086956521737</v>
      </c>
      <c r="O21" s="450">
        <v>25789.704999999998</v>
      </c>
    </row>
    <row r="22" spans="1:16" s="33" customFormat="1" ht="20.100000000000001" customHeight="1">
      <c r="A22" s="32"/>
      <c r="B22" s="1099"/>
      <c r="C22" s="1108" t="s">
        <v>568</v>
      </c>
      <c r="D22" s="1109"/>
      <c r="E22" s="462">
        <v>2806.8233333333333</v>
      </c>
      <c r="F22" s="463">
        <v>4891.374528301887</v>
      </c>
      <c r="G22" s="465">
        <v>13556.243333333332</v>
      </c>
      <c r="H22" s="465">
        <v>8783.5141666666659</v>
      </c>
      <c r="I22" s="465">
        <v>5414.0020000000004</v>
      </c>
      <c r="J22" s="463">
        <v>7170.9179411764708</v>
      </c>
      <c r="K22" s="463">
        <v>3097.909090909091</v>
      </c>
      <c r="L22" s="465">
        <v>15226.41</v>
      </c>
      <c r="M22" s="465">
        <v>3525.3388679245281</v>
      </c>
      <c r="N22" s="463">
        <v>266.29333333333335</v>
      </c>
      <c r="O22" s="466">
        <v>844.99</v>
      </c>
    </row>
    <row r="23" spans="1:16" s="33" customFormat="1" ht="15" customHeight="1">
      <c r="A23" s="32"/>
      <c r="B23" s="65" t="s">
        <v>850</v>
      </c>
      <c r="C23" s="190"/>
      <c r="D23" s="65"/>
      <c r="E23" s="66"/>
      <c r="F23" s="66"/>
      <c r="G23" s="66"/>
      <c r="H23" s="66"/>
      <c r="I23" s="66"/>
      <c r="J23" s="66"/>
      <c r="K23" s="66"/>
    </row>
    <row r="24" spans="1:16" s="680" customFormat="1" ht="16.5">
      <c r="A24" s="677"/>
      <c r="B24" s="678" t="s">
        <v>851</v>
      </c>
      <c r="C24" s="678"/>
      <c r="D24" s="679"/>
      <c r="E24" s="679"/>
      <c r="F24" s="679"/>
      <c r="G24" s="679"/>
      <c r="H24" s="679"/>
      <c r="I24" s="679"/>
    </row>
    <row r="25" spans="1:16" s="694" customFormat="1" ht="16.5">
      <c r="A25" s="691"/>
      <c r="B25" s="692" t="s">
        <v>801</v>
      </c>
      <c r="C25" s="692"/>
      <c r="D25" s="693"/>
      <c r="E25" s="693"/>
      <c r="F25" s="693"/>
      <c r="G25" s="693"/>
      <c r="H25" s="693"/>
      <c r="I25" s="693"/>
    </row>
    <row r="28" spans="1:16">
      <c r="D28" s="606"/>
      <c r="E28" s="606"/>
      <c r="F28" s="606"/>
      <c r="G28" s="606"/>
      <c r="H28" s="606"/>
      <c r="I28" s="606"/>
      <c r="J28" s="606"/>
      <c r="K28" s="606"/>
      <c r="L28" s="606"/>
      <c r="M28" s="606"/>
      <c r="N28" s="606"/>
      <c r="O28" s="606"/>
      <c r="P28" s="606">
        <f t="shared" ref="P28" si="0">SUM(Q13:Q14)</f>
        <v>0</v>
      </c>
    </row>
  </sheetData>
  <mergeCells count="21">
    <mergeCell ref="B4:D4"/>
    <mergeCell ref="B5:D5"/>
    <mergeCell ref="B6:B7"/>
    <mergeCell ref="C6:D6"/>
    <mergeCell ref="C7:D7"/>
    <mergeCell ref="C12:D12"/>
    <mergeCell ref="C13:D13"/>
    <mergeCell ref="B16:D16"/>
    <mergeCell ref="B17:B18"/>
    <mergeCell ref="C17:D17"/>
    <mergeCell ref="C18:D18"/>
    <mergeCell ref="B8:B14"/>
    <mergeCell ref="C8:D8"/>
    <mergeCell ref="C9:D9"/>
    <mergeCell ref="C10:D10"/>
    <mergeCell ref="C11:D11"/>
    <mergeCell ref="B19:B22"/>
    <mergeCell ref="C19:D19"/>
    <mergeCell ref="C20:D20"/>
    <mergeCell ref="C21:D21"/>
    <mergeCell ref="C22:D22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6" orientation="landscape" horizontalDpi="4294967295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J23"/>
  <sheetViews>
    <sheetView showZeros="0" zoomScaleNormal="100" zoomScaleSheetLayoutView="100" workbookViewId="0">
      <selection activeCell="B1" sqref="B1"/>
    </sheetView>
  </sheetViews>
  <sheetFormatPr defaultColWidth="9" defaultRowHeight="12.75"/>
  <cols>
    <col min="1" max="1" width="1.25" style="687" customWidth="1"/>
    <col min="2" max="2" width="3.625" style="687" customWidth="1"/>
    <col min="3" max="3" width="14.25" style="687" customWidth="1"/>
    <col min="4" max="5" width="20.125" style="687" customWidth="1"/>
    <col min="6" max="6" width="20.125" style="927" customWidth="1"/>
    <col min="7" max="16384" width="9" style="687"/>
  </cols>
  <sheetData>
    <row r="1" spans="1:10" ht="14.1" customHeight="1">
      <c r="A1" s="189"/>
      <c r="B1" s="28" t="s">
        <v>88</v>
      </c>
      <c r="C1" s="189"/>
      <c r="D1" s="189"/>
      <c r="E1" s="189"/>
      <c r="F1" s="905"/>
    </row>
    <row r="2" spans="1:10" ht="20.100000000000001" customHeight="1">
      <c r="B2" s="1" t="s">
        <v>1282</v>
      </c>
      <c r="D2" s="1"/>
      <c r="E2" s="1"/>
      <c r="F2" s="905"/>
    </row>
    <row r="3" spans="1:10" ht="20.100000000000001" customHeight="1">
      <c r="B3" s="32"/>
      <c r="C3" s="32"/>
      <c r="D3" s="32"/>
      <c r="E3" s="32"/>
      <c r="F3" s="906" t="s">
        <v>90</v>
      </c>
    </row>
    <row r="4" spans="1:10" ht="20.100000000000001" customHeight="1">
      <c r="B4" s="1074"/>
      <c r="C4" s="1074"/>
      <c r="D4" s="1124" t="s">
        <v>276</v>
      </c>
      <c r="E4" s="1124" t="s">
        <v>1283</v>
      </c>
      <c r="F4" s="1208" t="s">
        <v>1284</v>
      </c>
    </row>
    <row r="5" spans="1:10" ht="20.100000000000001" customHeight="1">
      <c r="B5" s="1074"/>
      <c r="C5" s="1074"/>
      <c r="D5" s="1126"/>
      <c r="E5" s="1126"/>
      <c r="F5" s="1209"/>
    </row>
    <row r="6" spans="1:10" ht="20.100000000000001" customHeight="1">
      <c r="B6" s="1122" t="s">
        <v>91</v>
      </c>
      <c r="C6" s="1123"/>
      <c r="D6" s="907">
        <v>96226</v>
      </c>
      <c r="E6" s="907">
        <v>6192</v>
      </c>
      <c r="F6" s="391">
        <f>E6/D6*100</f>
        <v>6.4348512875937907</v>
      </c>
    </row>
    <row r="7" spans="1:10" ht="20.100000000000001" customHeight="1">
      <c r="B7" s="1098" t="s">
        <v>111</v>
      </c>
      <c r="C7" s="957" t="s">
        <v>112</v>
      </c>
      <c r="D7" s="908">
        <v>47988</v>
      </c>
      <c r="E7" s="908">
        <v>3564</v>
      </c>
      <c r="F7" s="909">
        <f t="shared" ref="F7:F21" si="0">E7/D7*100</f>
        <v>7.4268567141785455</v>
      </c>
    </row>
    <row r="8" spans="1:10" ht="20.100000000000001" customHeight="1">
      <c r="B8" s="1098"/>
      <c r="C8" s="540" t="s">
        <v>113</v>
      </c>
      <c r="D8" s="910">
        <v>48238</v>
      </c>
      <c r="E8" s="910">
        <v>2628</v>
      </c>
      <c r="F8" s="911">
        <f t="shared" si="0"/>
        <v>5.4479870641403041</v>
      </c>
      <c r="J8" s="305"/>
    </row>
    <row r="9" spans="1:10" s="33" customFormat="1" ht="20.100000000000001" customHeight="1">
      <c r="A9" s="32"/>
      <c r="B9" s="1097" t="s">
        <v>212</v>
      </c>
      <c r="C9" s="224" t="s">
        <v>213</v>
      </c>
      <c r="D9" s="912">
        <v>7119</v>
      </c>
      <c r="E9" s="913">
        <v>465</v>
      </c>
      <c r="F9" s="914">
        <f t="shared" si="0"/>
        <v>6.5318162663295407</v>
      </c>
      <c r="J9" s="866"/>
    </row>
    <row r="10" spans="1:10" s="33" customFormat="1" ht="20.100000000000001" customHeight="1">
      <c r="A10" s="32"/>
      <c r="B10" s="1098"/>
      <c r="C10" s="224" t="s">
        <v>214</v>
      </c>
      <c r="D10" s="718">
        <v>11787</v>
      </c>
      <c r="E10" s="915">
        <v>740</v>
      </c>
      <c r="F10" s="916">
        <f t="shared" si="0"/>
        <v>6.2781029948248062</v>
      </c>
      <c r="J10" s="866"/>
    </row>
    <row r="11" spans="1:10" s="33" customFormat="1" ht="20.100000000000001" customHeight="1">
      <c r="A11" s="32"/>
      <c r="B11" s="1098"/>
      <c r="C11" s="224" t="s">
        <v>215</v>
      </c>
      <c r="D11" s="718">
        <v>5445</v>
      </c>
      <c r="E11" s="915">
        <v>440</v>
      </c>
      <c r="F11" s="917">
        <f t="shared" si="0"/>
        <v>8.0808080808080813</v>
      </c>
      <c r="J11" s="866"/>
    </row>
    <row r="12" spans="1:10" s="33" customFormat="1" ht="20.100000000000001" customHeight="1">
      <c r="A12" s="32"/>
      <c r="B12" s="1098"/>
      <c r="C12" s="224" t="s">
        <v>216</v>
      </c>
      <c r="D12" s="718">
        <v>3212</v>
      </c>
      <c r="E12" s="915">
        <v>217</v>
      </c>
      <c r="F12" s="918">
        <f t="shared" si="0"/>
        <v>6.755915317559154</v>
      </c>
    </row>
    <row r="13" spans="1:10" s="33" customFormat="1" ht="20.100000000000001" customHeight="1">
      <c r="A13" s="32"/>
      <c r="B13" s="1098"/>
      <c r="C13" s="224" t="s">
        <v>217</v>
      </c>
      <c r="D13" s="718">
        <v>28380</v>
      </c>
      <c r="E13" s="915">
        <v>1749</v>
      </c>
      <c r="F13" s="919">
        <f>E13/D13*100</f>
        <v>6.1627906976744189</v>
      </c>
    </row>
    <row r="14" spans="1:10" s="33" customFormat="1" ht="20.100000000000001" customHeight="1">
      <c r="A14" s="32"/>
      <c r="B14" s="1098"/>
      <c r="C14" s="224" t="s">
        <v>218</v>
      </c>
      <c r="D14" s="718">
        <v>26185</v>
      </c>
      <c r="E14" s="915">
        <v>1278</v>
      </c>
      <c r="F14" s="919">
        <f t="shared" si="0"/>
        <v>4.8806568646171469</v>
      </c>
    </row>
    <row r="15" spans="1:10" s="33" customFormat="1" ht="20.100000000000001" customHeight="1">
      <c r="A15" s="32"/>
      <c r="B15" s="1098"/>
      <c r="C15" s="224" t="s">
        <v>219</v>
      </c>
      <c r="D15" s="718">
        <v>8940</v>
      </c>
      <c r="E15" s="915">
        <v>830</v>
      </c>
      <c r="F15" s="919">
        <f t="shared" si="0"/>
        <v>9.2841163310961967</v>
      </c>
    </row>
    <row r="16" spans="1:10" s="33" customFormat="1" ht="20.100000000000001" customHeight="1">
      <c r="A16" s="32"/>
      <c r="B16" s="1131"/>
      <c r="C16" s="696" t="s">
        <v>220</v>
      </c>
      <c r="D16" s="920">
        <v>5158</v>
      </c>
      <c r="E16" s="921">
        <v>473</v>
      </c>
      <c r="F16" s="922">
        <f t="shared" si="0"/>
        <v>9.1702210158976349</v>
      </c>
    </row>
    <row r="17" spans="1:7" ht="20.100000000000001" customHeight="1">
      <c r="B17" s="1107" t="s">
        <v>1285</v>
      </c>
      <c r="C17" s="1107"/>
      <c r="D17" s="1041">
        <v>17695</v>
      </c>
      <c r="E17" s="1041">
        <v>2968</v>
      </c>
      <c r="F17" s="1042">
        <f>E17/D17*100</f>
        <v>16.773099745690871</v>
      </c>
    </row>
    <row r="18" spans="1:7" ht="20.100000000000001" customHeight="1">
      <c r="B18" s="1098" t="s">
        <v>114</v>
      </c>
      <c r="C18" s="546" t="s">
        <v>127</v>
      </c>
      <c r="D18" s="923">
        <v>4731</v>
      </c>
      <c r="E18" s="923">
        <v>606</v>
      </c>
      <c r="F18" s="391">
        <f t="shared" si="0"/>
        <v>12.809131261889664</v>
      </c>
    </row>
    <row r="19" spans="1:7" ht="20.100000000000001" customHeight="1">
      <c r="B19" s="1098"/>
      <c r="C19" s="533" t="s">
        <v>128</v>
      </c>
      <c r="D19" s="923">
        <v>4455</v>
      </c>
      <c r="E19" s="923">
        <v>703</v>
      </c>
      <c r="F19" s="391">
        <f t="shared" si="0"/>
        <v>15.780022446689113</v>
      </c>
    </row>
    <row r="20" spans="1:7" ht="20.100000000000001" customHeight="1">
      <c r="B20" s="1098"/>
      <c r="C20" s="533" t="s">
        <v>566</v>
      </c>
      <c r="D20" s="923">
        <v>4214</v>
      </c>
      <c r="E20" s="923">
        <v>795</v>
      </c>
      <c r="F20" s="391">
        <f>E20/D20*100</f>
        <v>18.865685809207402</v>
      </c>
    </row>
    <row r="21" spans="1:7" ht="20.100000000000001" customHeight="1">
      <c r="B21" s="1099"/>
      <c r="C21" s="539" t="s">
        <v>568</v>
      </c>
      <c r="D21" s="924">
        <v>4295</v>
      </c>
      <c r="E21" s="924">
        <v>864</v>
      </c>
      <c r="F21" s="394">
        <f t="shared" si="0"/>
        <v>20.116414435389988</v>
      </c>
    </row>
    <row r="22" spans="1:7" s="33" customFormat="1" ht="15" customHeight="1">
      <c r="A22" s="32"/>
      <c r="B22" s="65" t="s">
        <v>1286</v>
      </c>
      <c r="C22" s="65"/>
      <c r="D22" s="66"/>
      <c r="E22" s="66"/>
      <c r="F22" s="925"/>
      <c r="G22" s="29"/>
    </row>
    <row r="23" spans="1:7" ht="15" customHeight="1">
      <c r="B23" s="65" t="s">
        <v>1287</v>
      </c>
      <c r="C23" s="33"/>
      <c r="D23" s="67"/>
      <c r="E23" s="67"/>
      <c r="F23" s="926"/>
    </row>
  </sheetData>
  <mergeCells count="9">
    <mergeCell ref="B18:B21"/>
    <mergeCell ref="B4:C5"/>
    <mergeCell ref="D4:D5"/>
    <mergeCell ref="E4:E5"/>
    <mergeCell ref="F4:F5"/>
    <mergeCell ref="B6:C6"/>
    <mergeCell ref="B17:C17"/>
    <mergeCell ref="B7:B8"/>
    <mergeCell ref="B9:B1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L26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7.625" style="190" customWidth="1"/>
    <col min="3" max="3" width="12.625" style="190" customWidth="1"/>
    <col min="4" max="5" width="10.625" style="190" customWidth="1"/>
    <col min="6" max="6" width="8.625" style="190" customWidth="1"/>
    <col min="7" max="7" width="10.625" style="190" customWidth="1"/>
    <col min="8" max="8" width="8.625" style="190" customWidth="1"/>
    <col min="9" max="9" width="10.625" style="190" customWidth="1"/>
    <col min="10" max="10" width="8.625" style="190" customWidth="1"/>
    <col min="11" max="11" width="10.625" style="190" customWidth="1"/>
    <col min="12" max="12" width="8.625" style="190" customWidth="1"/>
    <col min="13" max="16384" width="9" style="190"/>
  </cols>
  <sheetData>
    <row r="1" spans="1:12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2" ht="20.100000000000001" customHeight="1">
      <c r="A2" s="189"/>
      <c r="B2" s="1" t="s">
        <v>852</v>
      </c>
      <c r="C2" s="1"/>
      <c r="D2" s="1"/>
      <c r="E2" s="1"/>
      <c r="F2" s="1"/>
      <c r="G2" s="189"/>
      <c r="H2" s="189"/>
      <c r="I2" s="189"/>
      <c r="J2" s="189"/>
      <c r="K2" s="189"/>
      <c r="L2" s="189"/>
    </row>
    <row r="3" spans="1:12" s="33" customFormat="1" ht="20.100000000000001" customHeight="1">
      <c r="A3" s="32"/>
      <c r="B3" s="32"/>
      <c r="C3" s="32"/>
      <c r="D3" s="32"/>
      <c r="E3" s="32"/>
      <c r="F3" s="32"/>
      <c r="G3" s="32"/>
      <c r="H3" s="31"/>
      <c r="I3" s="32"/>
      <c r="J3" s="31"/>
      <c r="K3" s="32"/>
      <c r="L3" s="31" t="s">
        <v>853</v>
      </c>
    </row>
    <row r="4" spans="1:12" s="33" customFormat="1" ht="20.100000000000001" customHeight="1">
      <c r="A4" s="32"/>
      <c r="B4" s="1083"/>
      <c r="C4" s="1091"/>
      <c r="D4" s="1075" t="s">
        <v>854</v>
      </c>
      <c r="E4" s="1074" t="s">
        <v>855</v>
      </c>
      <c r="F4" s="1074"/>
      <c r="G4" s="1074"/>
      <c r="H4" s="1074"/>
      <c r="I4" s="1074"/>
      <c r="J4" s="1074"/>
      <c r="K4" s="1074"/>
      <c r="L4" s="1074"/>
    </row>
    <row r="5" spans="1:12" s="33" customFormat="1" ht="20.100000000000001" customHeight="1">
      <c r="A5" s="32"/>
      <c r="B5" s="1086"/>
      <c r="C5" s="1092"/>
      <c r="D5" s="1076"/>
      <c r="E5" s="1077" t="s">
        <v>856</v>
      </c>
      <c r="F5" s="1078"/>
      <c r="G5" s="1082" t="s">
        <v>857</v>
      </c>
      <c r="H5" s="1086"/>
      <c r="I5" s="1082" t="s">
        <v>858</v>
      </c>
      <c r="J5" s="1086"/>
      <c r="K5" s="1082" t="s">
        <v>859</v>
      </c>
      <c r="L5" s="1086"/>
    </row>
    <row r="6" spans="1:12" s="33" customFormat="1" ht="20.100000000000001" customHeight="1">
      <c r="A6" s="32"/>
      <c r="B6" s="1086"/>
      <c r="C6" s="1092"/>
      <c r="D6" s="1089"/>
      <c r="E6" s="695"/>
      <c r="F6" s="496" t="s">
        <v>860</v>
      </c>
      <c r="G6" s="370"/>
      <c r="H6" s="496" t="s">
        <v>860</v>
      </c>
      <c r="I6" s="370"/>
      <c r="J6" s="496" t="s">
        <v>860</v>
      </c>
      <c r="K6" s="370"/>
      <c r="L6" s="496" t="s">
        <v>860</v>
      </c>
    </row>
    <row r="7" spans="1:12" s="33" customFormat="1" ht="20.100000000000001" customHeight="1">
      <c r="A7" s="32"/>
      <c r="B7" s="1095" t="s">
        <v>861</v>
      </c>
      <c r="C7" s="503" t="s">
        <v>854</v>
      </c>
      <c r="D7" s="311">
        <v>2755</v>
      </c>
      <c r="E7" s="164">
        <v>1257</v>
      </c>
      <c r="F7" s="42">
        <f>E7/D7*100</f>
        <v>45.626134301270419</v>
      </c>
      <c r="G7" s="43">
        <v>804</v>
      </c>
      <c r="H7" s="42">
        <f>G7/D7*100</f>
        <v>29.183303085299457</v>
      </c>
      <c r="I7" s="43">
        <v>22</v>
      </c>
      <c r="J7" s="42">
        <f>I7/D7*100</f>
        <v>0.79854809437386565</v>
      </c>
      <c r="K7" s="43">
        <v>672</v>
      </c>
      <c r="L7" s="42">
        <f>K7/D7*100</f>
        <v>24.392014519056264</v>
      </c>
    </row>
    <row r="8" spans="1:12" s="33" customFormat="1" ht="20.100000000000001" customHeight="1">
      <c r="A8" s="32"/>
      <c r="B8" s="1107"/>
      <c r="C8" s="521" t="s">
        <v>441</v>
      </c>
      <c r="D8" s="327">
        <v>827</v>
      </c>
      <c r="E8" s="219">
        <v>377</v>
      </c>
      <c r="F8" s="74">
        <f t="shared" ref="F8:F12" si="0">E8/D8*100</f>
        <v>45.586457073760577</v>
      </c>
      <c r="G8" s="75">
        <v>219</v>
      </c>
      <c r="H8" s="74">
        <f t="shared" ref="H8:H12" si="1">G8/D8*100</f>
        <v>26.481257557436518</v>
      </c>
      <c r="I8" s="75">
        <v>8</v>
      </c>
      <c r="J8" s="74">
        <f t="shared" ref="J8:J12" si="2">I8/D8*100</f>
        <v>0.96735187424425628</v>
      </c>
      <c r="K8" s="75">
        <v>223</v>
      </c>
      <c r="L8" s="74">
        <f t="shared" ref="L8:L12" si="3">K8/D8*100</f>
        <v>26.964933494558647</v>
      </c>
    </row>
    <row r="9" spans="1:12" s="33" customFormat="1" ht="20.100000000000001" customHeight="1">
      <c r="A9" s="32"/>
      <c r="B9" s="1139"/>
      <c r="C9" s="696" t="s">
        <v>442</v>
      </c>
      <c r="D9" s="697">
        <v>1928</v>
      </c>
      <c r="E9" s="385">
        <v>880</v>
      </c>
      <c r="F9" s="79">
        <f t="shared" si="0"/>
        <v>45.643153526970956</v>
      </c>
      <c r="G9" s="80">
        <v>585</v>
      </c>
      <c r="H9" s="79">
        <f t="shared" si="1"/>
        <v>30.342323651452279</v>
      </c>
      <c r="I9" s="80">
        <v>14</v>
      </c>
      <c r="J9" s="79">
        <f t="shared" si="2"/>
        <v>0.72614107883817425</v>
      </c>
      <c r="K9" s="80">
        <v>449</v>
      </c>
      <c r="L9" s="79">
        <f t="shared" si="3"/>
        <v>23.28838174273859</v>
      </c>
    </row>
    <row r="10" spans="1:12" s="33" customFormat="1" ht="20.100000000000001" customHeight="1">
      <c r="A10" s="32"/>
      <c r="B10" s="1107" t="s">
        <v>862</v>
      </c>
      <c r="C10" s="506" t="s">
        <v>371</v>
      </c>
      <c r="D10" s="328">
        <v>1703</v>
      </c>
      <c r="E10" s="93">
        <v>573</v>
      </c>
      <c r="F10" s="48">
        <f t="shared" si="0"/>
        <v>33.646506165590132</v>
      </c>
      <c r="G10" s="49">
        <v>737</v>
      </c>
      <c r="H10" s="48">
        <f t="shared" si="1"/>
        <v>43.276570757486787</v>
      </c>
      <c r="I10" s="49">
        <v>12</v>
      </c>
      <c r="J10" s="48">
        <f t="shared" si="2"/>
        <v>0.70463887257780389</v>
      </c>
      <c r="K10" s="49">
        <v>381</v>
      </c>
      <c r="L10" s="48">
        <f t="shared" si="3"/>
        <v>22.37228420434527</v>
      </c>
    </row>
    <row r="11" spans="1:12" s="33" customFormat="1" ht="20.100000000000001" customHeight="1">
      <c r="A11" s="32"/>
      <c r="B11" s="1107"/>
      <c r="C11" s="521" t="s">
        <v>441</v>
      </c>
      <c r="D11" s="327">
        <v>516</v>
      </c>
      <c r="E11" s="219">
        <v>188</v>
      </c>
      <c r="F11" s="74">
        <f t="shared" si="0"/>
        <v>36.434108527131784</v>
      </c>
      <c r="G11" s="75">
        <v>199</v>
      </c>
      <c r="H11" s="74">
        <f t="shared" si="1"/>
        <v>38.565891472868216</v>
      </c>
      <c r="I11" s="75" t="s">
        <v>550</v>
      </c>
      <c r="J11" s="74" t="s">
        <v>550</v>
      </c>
      <c r="K11" s="75">
        <v>125</v>
      </c>
      <c r="L11" s="74">
        <f t="shared" si="3"/>
        <v>24.224806201550386</v>
      </c>
    </row>
    <row r="12" spans="1:12" s="33" customFormat="1" ht="20.100000000000001" customHeight="1">
      <c r="A12" s="32"/>
      <c r="B12" s="1108"/>
      <c r="C12" s="170" t="s">
        <v>863</v>
      </c>
      <c r="D12" s="392">
        <v>1187</v>
      </c>
      <c r="E12" s="91">
        <v>385</v>
      </c>
      <c r="F12" s="54">
        <f t="shared" si="0"/>
        <v>32.434709351305813</v>
      </c>
      <c r="G12" s="55">
        <v>538</v>
      </c>
      <c r="H12" s="54">
        <f t="shared" si="1"/>
        <v>45.324347093513055</v>
      </c>
      <c r="I12" s="55">
        <v>8</v>
      </c>
      <c r="J12" s="54">
        <f t="shared" si="2"/>
        <v>0.67396798652064027</v>
      </c>
      <c r="K12" s="55">
        <v>256</v>
      </c>
      <c r="L12" s="54">
        <f t="shared" si="3"/>
        <v>21.566975568660489</v>
      </c>
    </row>
    <row r="13" spans="1:12" ht="15" customHeight="1">
      <c r="B13" s="65" t="s">
        <v>865</v>
      </c>
    </row>
    <row r="14" spans="1:12" ht="15" customHeight="1">
      <c r="B14" s="698" t="s">
        <v>866</v>
      </c>
    </row>
    <row r="15" spans="1:12">
      <c r="B15" s="699" t="s">
        <v>867</v>
      </c>
      <c r="C15" s="700"/>
      <c r="D15" s="700"/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</sheetData>
  <mergeCells count="9">
    <mergeCell ref="B7:B9"/>
    <mergeCell ref="B10:B12"/>
    <mergeCell ref="B4:C6"/>
    <mergeCell ref="D4:D6"/>
    <mergeCell ref="E4:L4"/>
    <mergeCell ref="E5:F5"/>
    <mergeCell ref="G5:H5"/>
    <mergeCell ref="I5:J5"/>
    <mergeCell ref="K5:L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M24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7.625" style="190" customWidth="1"/>
    <col min="3" max="3" width="12.625" style="190" customWidth="1"/>
    <col min="4" max="4" width="10.625" style="190" customWidth="1"/>
    <col min="5" max="5" width="10.25" style="190" customWidth="1"/>
    <col min="6" max="6" width="7.625" style="190" customWidth="1"/>
    <col min="7" max="11" width="10.75" style="190" customWidth="1"/>
    <col min="12" max="12" width="13.125" style="190" customWidth="1"/>
    <col min="13" max="13" width="10" style="190" customWidth="1"/>
    <col min="14" max="16384" width="9" style="190"/>
  </cols>
  <sheetData>
    <row r="1" spans="1:13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</row>
    <row r="2" spans="1:13" ht="20.100000000000001" customHeight="1">
      <c r="A2" s="189"/>
      <c r="B2" s="1" t="s">
        <v>68</v>
      </c>
      <c r="C2" s="1"/>
      <c r="D2" s="1"/>
      <c r="E2" s="1"/>
      <c r="F2" s="1"/>
      <c r="G2" s="189"/>
      <c r="H2" s="189"/>
      <c r="I2" s="189"/>
    </row>
    <row r="3" spans="1:13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</row>
    <row r="4" spans="1:13" s="33" customFormat="1" ht="20.100000000000001" customHeight="1">
      <c r="A4" s="32"/>
      <c r="B4" s="508"/>
      <c r="C4" s="508"/>
      <c r="D4" s="274"/>
      <c r="E4" s="274"/>
      <c r="F4" s="223"/>
      <c r="G4" s="93"/>
      <c r="H4" s="93"/>
      <c r="I4" s="93"/>
      <c r="M4" s="31" t="s">
        <v>90</v>
      </c>
    </row>
    <row r="5" spans="1:13" s="33" customFormat="1" ht="20.100000000000001" customHeight="1">
      <c r="A5" s="32"/>
      <c r="B5" s="1083"/>
      <c r="C5" s="1091"/>
      <c r="D5" s="1212" t="s">
        <v>868</v>
      </c>
      <c r="E5" s="1071" t="s">
        <v>869</v>
      </c>
      <c r="F5" s="1083"/>
      <c r="G5" s="570"/>
      <c r="H5" s="570"/>
      <c r="I5" s="570"/>
      <c r="J5" s="570"/>
      <c r="K5" s="570"/>
      <c r="L5" s="701"/>
      <c r="M5" s="1077" t="s">
        <v>870</v>
      </c>
    </row>
    <row r="6" spans="1:13" s="33" customFormat="1" ht="20.100000000000001" customHeight="1">
      <c r="A6" s="32"/>
      <c r="B6" s="1086"/>
      <c r="C6" s="1092"/>
      <c r="D6" s="1213"/>
      <c r="E6" s="1086"/>
      <c r="F6" s="1086"/>
      <c r="G6" s="1153" t="s">
        <v>871</v>
      </c>
      <c r="H6" s="1197" t="s">
        <v>872</v>
      </c>
      <c r="I6" s="1197" t="s">
        <v>873</v>
      </c>
      <c r="J6" s="1197" t="s">
        <v>874</v>
      </c>
      <c r="K6" s="1197" t="s">
        <v>875</v>
      </c>
      <c r="L6" s="1214" t="s">
        <v>876</v>
      </c>
      <c r="M6" s="1079"/>
    </row>
    <row r="7" spans="1:13" s="33" customFormat="1" ht="20.100000000000001" customHeight="1">
      <c r="A7" s="32"/>
      <c r="B7" s="1086"/>
      <c r="C7" s="1092"/>
      <c r="D7" s="1177"/>
      <c r="E7" s="514"/>
      <c r="F7" s="496" t="s">
        <v>877</v>
      </c>
      <c r="G7" s="1154"/>
      <c r="H7" s="1173"/>
      <c r="I7" s="1173"/>
      <c r="J7" s="1173"/>
      <c r="K7" s="1173"/>
      <c r="L7" s="1215"/>
      <c r="M7" s="1150"/>
    </row>
    <row r="8" spans="1:13" s="33" customFormat="1" ht="20.100000000000001" customHeight="1">
      <c r="A8" s="32"/>
      <c r="B8" s="1210" t="s">
        <v>91</v>
      </c>
      <c r="C8" s="1211"/>
      <c r="D8" s="702">
        <v>2755</v>
      </c>
      <c r="E8" s="621">
        <v>1703</v>
      </c>
      <c r="F8" s="703">
        <f>E8/D8*100</f>
        <v>61.814882032667875</v>
      </c>
      <c r="G8" s="621">
        <v>93</v>
      </c>
      <c r="H8" s="704">
        <v>183</v>
      </c>
      <c r="I8" s="704">
        <v>524</v>
      </c>
      <c r="J8" s="704">
        <v>603</v>
      </c>
      <c r="K8" s="705">
        <v>248</v>
      </c>
      <c r="L8" s="706">
        <v>52</v>
      </c>
      <c r="M8" s="621">
        <v>632</v>
      </c>
    </row>
    <row r="9" spans="1:13" s="33" customFormat="1" ht="20.100000000000001" customHeight="1">
      <c r="A9" s="32"/>
      <c r="B9" s="1122" t="s">
        <v>122</v>
      </c>
      <c r="C9" s="1123"/>
      <c r="D9" s="707">
        <v>2593</v>
      </c>
      <c r="E9" s="461">
        <v>1628</v>
      </c>
      <c r="F9" s="613">
        <f t="shared" ref="F9:F11" si="0">E9/D9*100</f>
        <v>62.784419591207097</v>
      </c>
      <c r="G9" s="461">
        <v>82</v>
      </c>
      <c r="H9" s="447">
        <v>177</v>
      </c>
      <c r="I9" s="447">
        <v>500</v>
      </c>
      <c r="J9" s="447">
        <v>574</v>
      </c>
      <c r="K9" s="450">
        <v>243</v>
      </c>
      <c r="L9" s="448">
        <v>52</v>
      </c>
      <c r="M9" s="461">
        <v>583</v>
      </c>
    </row>
    <row r="10" spans="1:13" s="33" customFormat="1" ht="20.100000000000001" customHeight="1">
      <c r="A10" s="32"/>
      <c r="B10" s="1097" t="s">
        <v>111</v>
      </c>
      <c r="C10" s="521" t="s">
        <v>441</v>
      </c>
      <c r="D10" s="708">
        <v>742</v>
      </c>
      <c r="E10" s="592">
        <v>477</v>
      </c>
      <c r="F10" s="709">
        <f t="shared" si="0"/>
        <v>64.285714285714292</v>
      </c>
      <c r="G10" s="592">
        <v>25</v>
      </c>
      <c r="H10" s="434">
        <v>44</v>
      </c>
      <c r="I10" s="434">
        <v>145</v>
      </c>
      <c r="J10" s="434">
        <v>173</v>
      </c>
      <c r="K10" s="437">
        <v>67</v>
      </c>
      <c r="L10" s="435">
        <v>23</v>
      </c>
      <c r="M10" s="592">
        <v>150</v>
      </c>
    </row>
    <row r="11" spans="1:13" s="33" customFormat="1" ht="20.100000000000001" customHeight="1">
      <c r="A11" s="32"/>
      <c r="B11" s="1099"/>
      <c r="C11" s="170" t="s">
        <v>442</v>
      </c>
      <c r="D11" s="710">
        <v>1851</v>
      </c>
      <c r="E11" s="603">
        <v>1151</v>
      </c>
      <c r="F11" s="619">
        <f t="shared" si="0"/>
        <v>62.182603997839003</v>
      </c>
      <c r="G11" s="603">
        <v>57</v>
      </c>
      <c r="H11" s="463">
        <v>133</v>
      </c>
      <c r="I11" s="463">
        <v>355</v>
      </c>
      <c r="J11" s="463">
        <v>401</v>
      </c>
      <c r="K11" s="466">
        <v>176</v>
      </c>
      <c r="L11" s="464">
        <v>29</v>
      </c>
      <c r="M11" s="603">
        <v>433</v>
      </c>
    </row>
    <row r="12" spans="1:13" s="33" customFormat="1" ht="20.100000000000001" customHeight="1">
      <c r="A12" s="32"/>
      <c r="B12" s="65" t="s">
        <v>864</v>
      </c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</row>
    <row r="13" spans="1:13" ht="15" customHeight="1">
      <c r="B13" s="1036" t="s">
        <v>1394</v>
      </c>
    </row>
    <row r="14" spans="1:13" ht="15" customHeight="1"/>
    <row r="24" ht="14.25" customHeight="1"/>
  </sheetData>
  <mergeCells count="13">
    <mergeCell ref="E5:F6"/>
    <mergeCell ref="M5:M7"/>
    <mergeCell ref="G6:G7"/>
    <mergeCell ref="H6:H7"/>
    <mergeCell ref="I6:I7"/>
    <mergeCell ref="J6:J7"/>
    <mergeCell ref="K6:K7"/>
    <mergeCell ref="L6:L7"/>
    <mergeCell ref="B8:C8"/>
    <mergeCell ref="B9:C9"/>
    <mergeCell ref="B10:B11"/>
    <mergeCell ref="B5:C7"/>
    <mergeCell ref="D5:D7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5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autoPageBreaks="0"/>
  </sheetPr>
  <dimension ref="A1:T20"/>
  <sheetViews>
    <sheetView showGridLines="0"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15.375" style="190" customWidth="1"/>
    <col min="3" max="3" width="7.75" style="190" customWidth="1"/>
    <col min="4" max="4" width="8.75" style="190" customWidth="1"/>
    <col min="5" max="9" width="7.25" style="190" customWidth="1"/>
    <col min="10" max="10" width="10" style="190" customWidth="1"/>
    <col min="11" max="13" width="7.25" style="190" customWidth="1"/>
    <col min="14" max="14" width="9.375" style="190" customWidth="1"/>
    <col min="15" max="15" width="7.25" style="190" customWidth="1"/>
    <col min="16" max="16" width="8.375" style="190" customWidth="1"/>
    <col min="17" max="19" width="7.25" style="190" customWidth="1"/>
    <col min="20" max="16384" width="9" style="190"/>
  </cols>
  <sheetData>
    <row r="1" spans="1:20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</row>
    <row r="2" spans="1:20" ht="20.100000000000001" customHeight="1">
      <c r="A2" s="189"/>
      <c r="B2" s="1" t="s">
        <v>878</v>
      </c>
      <c r="C2" s="1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</row>
    <row r="3" spans="1:20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1" t="s">
        <v>879</v>
      </c>
    </row>
    <row r="4" spans="1:20" s="33" customFormat="1" ht="20.100000000000001" customHeight="1">
      <c r="A4" s="32"/>
      <c r="B4" s="711"/>
      <c r="C4" s="1075" t="s">
        <v>880</v>
      </c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190"/>
    </row>
    <row r="5" spans="1:20" s="33" customFormat="1" ht="20.100000000000001" customHeight="1">
      <c r="A5" s="32"/>
      <c r="B5" s="712"/>
      <c r="C5" s="1076"/>
      <c r="D5" s="1077" t="s">
        <v>881</v>
      </c>
      <c r="E5" s="1078"/>
      <c r="F5" s="1083" t="s">
        <v>882</v>
      </c>
      <c r="G5" s="1078"/>
      <c r="H5" s="1083" t="s">
        <v>883</v>
      </c>
      <c r="I5" s="1078"/>
      <c r="J5" s="1083" t="s">
        <v>884</v>
      </c>
      <c r="K5" s="1078"/>
      <c r="L5" s="1083" t="s">
        <v>885</v>
      </c>
      <c r="M5" s="1078"/>
      <c r="N5" s="1083" t="s">
        <v>886</v>
      </c>
      <c r="O5" s="1083"/>
      <c r="P5" s="1081" t="s">
        <v>887</v>
      </c>
      <c r="Q5" s="1078"/>
      <c r="R5" s="1071" t="s">
        <v>888</v>
      </c>
      <c r="S5" s="1083"/>
      <c r="T5" s="190"/>
    </row>
    <row r="6" spans="1:20" s="33" customFormat="1" ht="20.100000000000001" customHeight="1">
      <c r="A6" s="32"/>
      <c r="B6" s="712"/>
      <c r="C6" s="1076"/>
      <c r="D6" s="1079"/>
      <c r="E6" s="1080"/>
      <c r="F6" s="1086"/>
      <c r="G6" s="1080"/>
      <c r="H6" s="1086"/>
      <c r="I6" s="1080"/>
      <c r="J6" s="1086"/>
      <c r="K6" s="1080"/>
      <c r="L6" s="1086"/>
      <c r="M6" s="1080"/>
      <c r="N6" s="1086"/>
      <c r="O6" s="1086"/>
      <c r="P6" s="1082"/>
      <c r="Q6" s="1080"/>
      <c r="R6" s="1086"/>
      <c r="S6" s="1086"/>
      <c r="T6" s="190"/>
    </row>
    <row r="7" spans="1:20" s="33" customFormat="1" ht="20.100000000000001" customHeight="1">
      <c r="A7" s="32"/>
      <c r="B7" s="713"/>
      <c r="C7" s="1089"/>
      <c r="D7" s="35"/>
      <c r="E7" s="204" t="s">
        <v>889</v>
      </c>
      <c r="F7" s="205"/>
      <c r="G7" s="204" t="s">
        <v>889</v>
      </c>
      <c r="H7" s="205"/>
      <c r="I7" s="204" t="s">
        <v>889</v>
      </c>
      <c r="J7" s="205"/>
      <c r="K7" s="204" t="s">
        <v>889</v>
      </c>
      <c r="L7" s="205"/>
      <c r="M7" s="204" t="s">
        <v>889</v>
      </c>
      <c r="N7" s="205"/>
      <c r="O7" s="204" t="s">
        <v>889</v>
      </c>
      <c r="P7" s="205"/>
      <c r="Q7" s="206" t="s">
        <v>284</v>
      </c>
      <c r="R7" s="524"/>
      <c r="S7" s="206" t="s">
        <v>889</v>
      </c>
      <c r="T7" s="190"/>
    </row>
    <row r="8" spans="1:20" s="33" customFormat="1" ht="20.100000000000001" customHeight="1">
      <c r="A8" s="32"/>
      <c r="B8" s="714" t="s">
        <v>890</v>
      </c>
      <c r="C8" s="940">
        <v>1756</v>
      </c>
      <c r="D8" s="941">
        <v>785</v>
      </c>
      <c r="E8" s="1043">
        <f>D8/C8*100</f>
        <v>44.703872437357631</v>
      </c>
      <c r="F8" s="942">
        <v>51</v>
      </c>
      <c r="G8" s="1047">
        <f>F8/C8*100</f>
        <v>2.9043280182232345</v>
      </c>
      <c r="H8" s="942">
        <v>8</v>
      </c>
      <c r="I8" s="1047">
        <f>H8/C8*100</f>
        <v>0.45558086560364464</v>
      </c>
      <c r="J8" s="942">
        <v>275</v>
      </c>
      <c r="K8" s="1047">
        <f>J8/C8*100</f>
        <v>15.660592255125286</v>
      </c>
      <c r="L8" s="942" t="s">
        <v>1403</v>
      </c>
      <c r="M8" s="1047" t="s">
        <v>1403</v>
      </c>
      <c r="N8" s="942">
        <v>658</v>
      </c>
      <c r="O8" s="1047">
        <f>N8/C8*100</f>
        <v>37.47152619589977</v>
      </c>
      <c r="P8" s="941">
        <v>771</v>
      </c>
      <c r="Q8" s="1049">
        <f>P8/C8*100</f>
        <v>43.90660592255125</v>
      </c>
      <c r="R8" s="943">
        <v>61</v>
      </c>
      <c r="S8" s="1049">
        <f>R8/C8*100</f>
        <v>3.4738041002277904</v>
      </c>
      <c r="T8" s="190"/>
    </row>
    <row r="9" spans="1:20" s="33" customFormat="1" ht="20.100000000000001" customHeight="1">
      <c r="A9" s="32"/>
      <c r="B9" s="715" t="s">
        <v>871</v>
      </c>
      <c r="C9" s="944">
        <v>92</v>
      </c>
      <c r="D9" s="945">
        <v>22</v>
      </c>
      <c r="E9" s="1044">
        <f t="shared" ref="E9:E13" si="0">D9/C9*100</f>
        <v>23.913043478260871</v>
      </c>
      <c r="F9" s="946">
        <v>7</v>
      </c>
      <c r="G9" s="1048">
        <f t="shared" ref="G9:G12" si="1">F9/C9*100</f>
        <v>7.608695652173914</v>
      </c>
      <c r="H9" s="946" t="s">
        <v>1343</v>
      </c>
      <c r="I9" s="1048" t="s">
        <v>1339</v>
      </c>
      <c r="J9" s="716" t="s">
        <v>891</v>
      </c>
      <c r="K9" s="1048" t="s">
        <v>891</v>
      </c>
      <c r="L9" s="716" t="s">
        <v>891</v>
      </c>
      <c r="M9" s="1048" t="s">
        <v>891</v>
      </c>
      <c r="N9" s="946">
        <v>28</v>
      </c>
      <c r="O9" s="1048">
        <f t="shared" ref="O9:O13" si="2">N9/C9*100</f>
        <v>30.434782608695656</v>
      </c>
      <c r="P9" s="945">
        <v>64</v>
      </c>
      <c r="Q9" s="1050">
        <f t="shared" ref="Q9:Q13" si="3">P9/C9*100</f>
        <v>69.565217391304344</v>
      </c>
      <c r="R9" s="947" t="s">
        <v>1344</v>
      </c>
      <c r="S9" s="1050" t="s">
        <v>1345</v>
      </c>
      <c r="T9" s="190"/>
    </row>
    <row r="10" spans="1:20" s="33" customFormat="1" ht="20.100000000000001" customHeight="1">
      <c r="A10" s="32"/>
      <c r="B10" s="506" t="s">
        <v>872</v>
      </c>
      <c r="C10" s="948">
        <v>224</v>
      </c>
      <c r="D10" s="949">
        <v>54</v>
      </c>
      <c r="E10" s="582">
        <f t="shared" si="0"/>
        <v>24.107142857142858</v>
      </c>
      <c r="F10" s="950">
        <v>10</v>
      </c>
      <c r="G10" s="582">
        <f t="shared" si="1"/>
        <v>4.4642857142857144</v>
      </c>
      <c r="H10" s="950" t="s">
        <v>1339</v>
      </c>
      <c r="I10" s="582" t="s">
        <v>1339</v>
      </c>
      <c r="J10" s="950" t="s">
        <v>1339</v>
      </c>
      <c r="K10" s="582" t="s">
        <v>1339</v>
      </c>
      <c r="L10" s="717" t="s">
        <v>144</v>
      </c>
      <c r="M10" s="582" t="s">
        <v>144</v>
      </c>
      <c r="N10" s="950">
        <v>60</v>
      </c>
      <c r="O10" s="582">
        <f t="shared" si="2"/>
        <v>26.785714285714285</v>
      </c>
      <c r="P10" s="951">
        <v>153</v>
      </c>
      <c r="Q10" s="582">
        <f t="shared" si="3"/>
        <v>68.303571428571431</v>
      </c>
      <c r="R10" s="951">
        <v>11</v>
      </c>
      <c r="S10" s="586">
        <f t="shared" ref="S10:S13" si="4">R10/C10*100</f>
        <v>4.9107142857142856</v>
      </c>
      <c r="T10" s="190"/>
    </row>
    <row r="11" spans="1:20" s="33" customFormat="1" ht="20.100000000000001" customHeight="1">
      <c r="A11" s="32"/>
      <c r="B11" s="506" t="s">
        <v>892</v>
      </c>
      <c r="C11" s="952">
        <v>643</v>
      </c>
      <c r="D11" s="449">
        <v>265</v>
      </c>
      <c r="E11" s="599">
        <f t="shared" si="0"/>
        <v>41.213063763608091</v>
      </c>
      <c r="F11" s="447">
        <v>25</v>
      </c>
      <c r="G11" s="599">
        <f t="shared" si="1"/>
        <v>3.8880248833592534</v>
      </c>
      <c r="H11" s="447" t="s">
        <v>1339</v>
      </c>
      <c r="I11" s="599" t="s">
        <v>1339</v>
      </c>
      <c r="J11" s="447">
        <v>49</v>
      </c>
      <c r="K11" s="599">
        <f t="shared" ref="K11:K14" si="5">J11/C11*100</f>
        <v>7.6205287713841372</v>
      </c>
      <c r="L11" s="447" t="s">
        <v>1339</v>
      </c>
      <c r="M11" s="599" t="s">
        <v>1339</v>
      </c>
      <c r="N11" s="447">
        <v>229</v>
      </c>
      <c r="O11" s="599">
        <f t="shared" si="2"/>
        <v>35.614307931570757</v>
      </c>
      <c r="P11" s="447">
        <v>347</v>
      </c>
      <c r="Q11" s="599">
        <f t="shared" si="3"/>
        <v>53.965785381026443</v>
      </c>
      <c r="R11" s="447">
        <v>27</v>
      </c>
      <c r="S11" s="600">
        <f t="shared" si="4"/>
        <v>4.1990668740279933</v>
      </c>
      <c r="T11" s="190"/>
    </row>
    <row r="12" spans="1:20" s="33" customFormat="1" ht="20.100000000000001" customHeight="1">
      <c r="A12" s="32"/>
      <c r="B12" s="506" t="s">
        <v>874</v>
      </c>
      <c r="C12" s="952">
        <v>710</v>
      </c>
      <c r="D12" s="449">
        <v>387</v>
      </c>
      <c r="E12" s="599">
        <f t="shared" si="0"/>
        <v>54.507042253521135</v>
      </c>
      <c r="F12" s="447">
        <v>14</v>
      </c>
      <c r="G12" s="599">
        <f t="shared" si="1"/>
        <v>1.971830985915493</v>
      </c>
      <c r="H12" s="447">
        <v>5</v>
      </c>
      <c r="I12" s="599" t="s">
        <v>1399</v>
      </c>
      <c r="J12" s="447">
        <v>113</v>
      </c>
      <c r="K12" s="599">
        <f t="shared" si="5"/>
        <v>15.91549295774648</v>
      </c>
      <c r="L12" s="447" t="s">
        <v>1339</v>
      </c>
      <c r="M12" s="599" t="s">
        <v>1339</v>
      </c>
      <c r="N12" s="447">
        <v>295</v>
      </c>
      <c r="O12" s="599">
        <f t="shared" si="2"/>
        <v>41.549295774647888</v>
      </c>
      <c r="P12" s="447">
        <v>243</v>
      </c>
      <c r="Q12" s="599">
        <f t="shared" si="3"/>
        <v>34.225352112676056</v>
      </c>
      <c r="R12" s="447">
        <v>18</v>
      </c>
      <c r="S12" s="600">
        <f t="shared" si="4"/>
        <v>2.535211267605634</v>
      </c>
      <c r="T12" s="190"/>
    </row>
    <row r="13" spans="1:20" s="33" customFormat="1" ht="20.100000000000001" customHeight="1">
      <c r="A13" s="32"/>
      <c r="B13" s="1025" t="s">
        <v>875</v>
      </c>
      <c r="C13" s="1026">
        <v>277</v>
      </c>
      <c r="D13" s="1027">
        <v>119</v>
      </c>
      <c r="E13" s="1045">
        <f t="shared" si="0"/>
        <v>42.960288808664259</v>
      </c>
      <c r="F13" s="1028" t="s">
        <v>1342</v>
      </c>
      <c r="G13" s="1045" t="s">
        <v>1339</v>
      </c>
      <c r="H13" s="1028" t="s">
        <v>144</v>
      </c>
      <c r="I13" s="1045" t="s">
        <v>144</v>
      </c>
      <c r="J13" s="1028">
        <v>119</v>
      </c>
      <c r="K13" s="1045">
        <f t="shared" si="5"/>
        <v>42.960288808664259</v>
      </c>
      <c r="L13" s="1028" t="s">
        <v>144</v>
      </c>
      <c r="M13" s="1045" t="s">
        <v>144</v>
      </c>
      <c r="N13" s="1028">
        <v>93</v>
      </c>
      <c r="O13" s="1045">
        <f t="shared" si="2"/>
        <v>33.574007220216608</v>
      </c>
      <c r="P13" s="1028">
        <v>54</v>
      </c>
      <c r="Q13" s="1045">
        <f t="shared" si="3"/>
        <v>19.494584837545126</v>
      </c>
      <c r="R13" s="1028">
        <v>5</v>
      </c>
      <c r="S13" s="1051">
        <f t="shared" si="4"/>
        <v>1.8050541516245486</v>
      </c>
      <c r="T13" s="1015"/>
    </row>
    <row r="14" spans="1:20" s="33" customFormat="1" ht="20.100000000000001" customHeight="1">
      <c r="A14" s="32"/>
      <c r="B14" s="1029" t="s">
        <v>893</v>
      </c>
      <c r="C14" s="1030">
        <v>20</v>
      </c>
      <c r="D14" s="1031" t="s">
        <v>144</v>
      </c>
      <c r="E14" s="1046" t="s">
        <v>144</v>
      </c>
      <c r="F14" s="1032" t="s">
        <v>144</v>
      </c>
      <c r="G14" s="1046" t="s">
        <v>144</v>
      </c>
      <c r="H14" s="1032" t="s">
        <v>144</v>
      </c>
      <c r="I14" s="1046" t="s">
        <v>144</v>
      </c>
      <c r="J14" s="1032">
        <v>18</v>
      </c>
      <c r="K14" s="1046">
        <f t="shared" si="5"/>
        <v>90</v>
      </c>
      <c r="L14" s="1032" t="s">
        <v>144</v>
      </c>
      <c r="M14" s="1046" t="s">
        <v>144</v>
      </c>
      <c r="N14" s="1032" t="s">
        <v>1339</v>
      </c>
      <c r="O14" s="1046" t="s">
        <v>1339</v>
      </c>
      <c r="P14" s="1032" t="s">
        <v>144</v>
      </c>
      <c r="Q14" s="1046" t="s">
        <v>144</v>
      </c>
      <c r="R14" s="1032" t="s">
        <v>144</v>
      </c>
      <c r="S14" s="1052" t="s">
        <v>144</v>
      </c>
      <c r="T14" s="1015"/>
    </row>
    <row r="15" spans="1:20" s="33" customFormat="1" ht="15" customHeight="1">
      <c r="A15" s="32"/>
      <c r="B15" s="300" t="s">
        <v>894</v>
      </c>
      <c r="C15" s="719"/>
      <c r="D15" s="719"/>
      <c r="E15" s="719"/>
      <c r="F15" s="720"/>
      <c r="G15" s="719"/>
      <c r="H15" s="719"/>
      <c r="I15" s="719"/>
      <c r="J15" s="719"/>
      <c r="K15" s="719"/>
      <c r="L15" s="1033"/>
      <c r="M15" s="719"/>
      <c r="N15" s="719"/>
      <c r="O15" s="719"/>
      <c r="P15" s="719"/>
      <c r="Q15" s="719"/>
      <c r="R15" s="719"/>
      <c r="S15" s="719"/>
      <c r="T15" s="1015"/>
    </row>
    <row r="16" spans="1:20" s="33" customFormat="1" ht="15" customHeight="1">
      <c r="A16" s="32"/>
      <c r="B16" s="300" t="s">
        <v>1392</v>
      </c>
      <c r="C16" s="721"/>
      <c r="D16" s="722"/>
      <c r="E16" s="722"/>
      <c r="F16" s="720"/>
      <c r="G16" s="722"/>
      <c r="H16" s="722"/>
      <c r="I16" s="722"/>
      <c r="J16" s="722"/>
      <c r="K16" s="722"/>
      <c r="L16" s="722"/>
      <c r="M16" s="722"/>
      <c r="N16" s="722"/>
      <c r="O16" s="722"/>
      <c r="P16" s="722"/>
      <c r="Q16" s="722"/>
      <c r="R16" s="722"/>
      <c r="S16" s="722"/>
      <c r="T16" s="720"/>
    </row>
    <row r="17" spans="2:20" s="33" customFormat="1" ht="14.25">
      <c r="B17" s="300" t="s">
        <v>1393</v>
      </c>
      <c r="C17" s="720"/>
      <c r="D17" s="720"/>
      <c r="E17" s="720"/>
      <c r="F17" s="720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</row>
    <row r="18" spans="2:20">
      <c r="B18" s="1034"/>
      <c r="C18" s="1035"/>
      <c r="D18" s="1015"/>
      <c r="E18" s="1015"/>
      <c r="F18" s="1015"/>
      <c r="G18" s="1015"/>
      <c r="H18" s="1015"/>
      <c r="I18" s="1015"/>
      <c r="J18" s="1015"/>
      <c r="K18" s="1015"/>
      <c r="L18" s="1015"/>
      <c r="M18" s="1015"/>
      <c r="N18" s="1015"/>
      <c r="O18" s="1015"/>
      <c r="P18" s="1015"/>
      <c r="Q18" s="1015"/>
      <c r="R18" s="1015"/>
      <c r="S18" s="1015"/>
      <c r="T18" s="1015"/>
    </row>
    <row r="19" spans="2:20">
      <c r="B19" s="1015"/>
      <c r="C19" s="1015"/>
      <c r="D19" s="1015"/>
      <c r="E19" s="1015"/>
      <c r="F19" s="1015"/>
      <c r="G19" s="1015"/>
      <c r="H19" s="1015"/>
      <c r="I19" s="1015"/>
      <c r="J19" s="1015"/>
      <c r="K19" s="1015"/>
      <c r="L19" s="1015"/>
      <c r="M19" s="1015"/>
      <c r="N19" s="1015"/>
      <c r="O19" s="1015"/>
      <c r="P19" s="1015"/>
      <c r="Q19" s="1015"/>
      <c r="R19" s="1015"/>
      <c r="S19" s="1015"/>
      <c r="T19" s="1015"/>
    </row>
    <row r="20" spans="2:20">
      <c r="B20" s="1015"/>
      <c r="C20" s="1015"/>
      <c r="D20" s="1015"/>
      <c r="E20" s="1015"/>
      <c r="F20" s="1015"/>
      <c r="G20" s="1015"/>
      <c r="H20" s="1015"/>
      <c r="I20" s="1015"/>
      <c r="J20" s="1015"/>
      <c r="K20" s="1015"/>
      <c r="L20" s="1015"/>
      <c r="M20" s="1015"/>
      <c r="N20" s="1015"/>
      <c r="O20" s="1015"/>
      <c r="P20" s="1015"/>
      <c r="Q20" s="1015"/>
      <c r="R20" s="1015"/>
      <c r="S20" s="1015"/>
      <c r="T20" s="1015"/>
    </row>
  </sheetData>
  <mergeCells count="10">
    <mergeCell ref="C4:C7"/>
    <mergeCell ref="D4:S4"/>
    <mergeCell ref="D5:E6"/>
    <mergeCell ref="F5:G6"/>
    <mergeCell ref="H5:I6"/>
    <mergeCell ref="J5:K6"/>
    <mergeCell ref="L5:M6"/>
    <mergeCell ref="N5:O6"/>
    <mergeCell ref="P5:Q6"/>
    <mergeCell ref="R5:S6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O15"/>
  <sheetViews>
    <sheetView showZeros="0" topLeftCell="B1" zoomScaleNormal="100" zoomScaleSheetLayoutView="100" workbookViewId="0">
      <selection activeCell="E29" sqref="E29"/>
    </sheetView>
  </sheetViews>
  <sheetFormatPr defaultColWidth="9" defaultRowHeight="12.75"/>
  <cols>
    <col min="1" max="1" width="1.125" style="29" customWidth="1"/>
    <col min="2" max="2" width="7.625" style="29" customWidth="1"/>
    <col min="3" max="3" width="12.625" style="29" customWidth="1"/>
    <col min="4" max="4" width="9.625" style="29" customWidth="1"/>
    <col min="5" max="5" width="8.625" style="29" customWidth="1"/>
    <col min="6" max="6" width="9.625" style="29" customWidth="1"/>
    <col min="7" max="7" width="8.625" style="29" customWidth="1"/>
    <col min="8" max="8" width="9.625" style="29" customWidth="1"/>
    <col min="9" max="9" width="8.625" style="29" customWidth="1"/>
    <col min="10" max="10" width="9.625" style="29" customWidth="1"/>
    <col min="11" max="11" width="8.625" style="29" customWidth="1"/>
    <col min="12" max="16384" width="9" style="29"/>
  </cols>
  <sheetData>
    <row r="1" spans="1:15" ht="14.1" customHeight="1">
      <c r="A1" s="27"/>
      <c r="B1" s="28" t="s">
        <v>88</v>
      </c>
      <c r="D1" s="27"/>
      <c r="E1" s="27"/>
      <c r="F1" s="27"/>
      <c r="G1" s="27"/>
      <c r="H1" s="27"/>
      <c r="I1" s="27"/>
      <c r="J1" s="27"/>
      <c r="K1" s="27"/>
    </row>
    <row r="2" spans="1:15" ht="20.100000000000001" customHeight="1">
      <c r="A2" s="27"/>
      <c r="B2" s="30" t="s">
        <v>75</v>
      </c>
      <c r="D2" s="30"/>
      <c r="E2" s="30"/>
      <c r="F2" s="27"/>
      <c r="G2" s="27"/>
      <c r="H2" s="27"/>
      <c r="I2" s="27"/>
      <c r="J2" s="27"/>
      <c r="K2" s="27"/>
    </row>
    <row r="3" spans="1:15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1" t="s">
        <v>370</v>
      </c>
    </row>
    <row r="4" spans="1:15" s="33" customFormat="1" ht="20.100000000000001" customHeight="1">
      <c r="A4" s="32"/>
      <c r="B4" s="1083"/>
      <c r="C4" s="1091"/>
      <c r="D4" s="1075" t="s">
        <v>371</v>
      </c>
      <c r="E4" s="1071"/>
      <c r="F4" s="1074"/>
      <c r="G4" s="1074"/>
      <c r="H4" s="1074"/>
      <c r="I4" s="1074"/>
      <c r="J4" s="1074"/>
      <c r="K4" s="1074"/>
      <c r="L4" s="29"/>
    </row>
    <row r="5" spans="1:15" s="33" customFormat="1" ht="20.100000000000001" customHeight="1">
      <c r="A5" s="32"/>
      <c r="B5" s="1086"/>
      <c r="C5" s="1092"/>
      <c r="D5" s="1076"/>
      <c r="E5" s="1072"/>
      <c r="F5" s="1077" t="s">
        <v>372</v>
      </c>
      <c r="G5" s="1083"/>
      <c r="H5" s="1081" t="s">
        <v>373</v>
      </c>
      <c r="I5" s="1078"/>
      <c r="J5" s="1081" t="s">
        <v>374</v>
      </c>
      <c r="K5" s="1083"/>
      <c r="L5" s="29"/>
    </row>
    <row r="6" spans="1:15" s="33" customFormat="1" ht="20.100000000000001" customHeight="1">
      <c r="A6" s="32"/>
      <c r="B6" s="1093"/>
      <c r="C6" s="1094"/>
      <c r="D6" s="271" t="s">
        <v>375</v>
      </c>
      <c r="E6" s="204" t="s">
        <v>376</v>
      </c>
      <c r="F6" s="271" t="s">
        <v>375</v>
      </c>
      <c r="G6" s="206" t="s">
        <v>376</v>
      </c>
      <c r="H6" s="272" t="s">
        <v>375</v>
      </c>
      <c r="I6" s="204" t="s">
        <v>376</v>
      </c>
      <c r="J6" s="273" t="s">
        <v>375</v>
      </c>
      <c r="K6" s="204" t="s">
        <v>376</v>
      </c>
      <c r="L6" s="29"/>
    </row>
    <row r="7" spans="1:15" s="33" customFormat="1" ht="20.100000000000001" customHeight="1">
      <c r="A7" s="32"/>
      <c r="B7" s="1216" t="s">
        <v>110</v>
      </c>
      <c r="C7" s="194" t="s">
        <v>100</v>
      </c>
      <c r="D7" s="162">
        <v>116</v>
      </c>
      <c r="E7" s="98" t="s">
        <v>144</v>
      </c>
      <c r="F7" s="41" t="s">
        <v>1339</v>
      </c>
      <c r="G7" s="43">
        <v>19</v>
      </c>
      <c r="H7" s="97">
        <v>109</v>
      </c>
      <c r="I7" s="42" t="s">
        <v>144</v>
      </c>
      <c r="J7" s="43">
        <v>6</v>
      </c>
      <c r="K7" s="42" t="s">
        <v>144</v>
      </c>
      <c r="L7" s="29"/>
    </row>
    <row r="8" spans="1:15" s="33" customFormat="1" ht="20.100000000000001" customHeight="1">
      <c r="A8" s="32"/>
      <c r="B8" s="1216"/>
      <c r="C8" s="194" t="s">
        <v>377</v>
      </c>
      <c r="D8" s="167">
        <v>116</v>
      </c>
      <c r="E8" s="110" t="s">
        <v>144</v>
      </c>
      <c r="F8" s="47" t="s">
        <v>1338</v>
      </c>
      <c r="G8" s="49">
        <v>20</v>
      </c>
      <c r="H8" s="109">
        <v>109</v>
      </c>
      <c r="I8" s="48" t="s">
        <v>144</v>
      </c>
      <c r="J8" s="49">
        <v>6</v>
      </c>
      <c r="K8" s="48" t="s">
        <v>144</v>
      </c>
      <c r="L8" s="29"/>
    </row>
    <row r="9" spans="1:15" s="33" customFormat="1" ht="20.100000000000001" customHeight="1">
      <c r="A9" s="32"/>
      <c r="B9" s="1216"/>
      <c r="C9" s="195" t="s">
        <v>378</v>
      </c>
      <c r="D9" s="172">
        <v>116</v>
      </c>
      <c r="E9" s="113" t="s">
        <v>144</v>
      </c>
      <c r="F9" s="53" t="s">
        <v>1339</v>
      </c>
      <c r="G9" s="55">
        <v>66</v>
      </c>
      <c r="H9" s="112">
        <v>109</v>
      </c>
      <c r="I9" s="54" t="s">
        <v>144</v>
      </c>
      <c r="J9" s="55">
        <v>6</v>
      </c>
      <c r="K9" s="54" t="s">
        <v>144</v>
      </c>
      <c r="L9" s="29"/>
    </row>
    <row r="10" spans="1:15" s="33" customFormat="1" ht="9.9499999999999993" customHeight="1">
      <c r="A10" s="32"/>
      <c r="B10" s="32"/>
      <c r="C10" s="65"/>
      <c r="D10" s="274"/>
      <c r="E10" s="223"/>
      <c r="F10" s="274"/>
      <c r="G10" s="223"/>
      <c r="H10" s="274"/>
      <c r="I10" s="223"/>
      <c r="J10" s="274"/>
      <c r="K10" s="223"/>
      <c r="L10" s="29"/>
      <c r="M10" s="29"/>
      <c r="N10" s="29"/>
      <c r="O10" s="29"/>
    </row>
    <row r="11" spans="1:15" s="33" customFormat="1" ht="20.100000000000001" customHeight="1">
      <c r="A11" s="32"/>
      <c r="B11" s="1217" t="s">
        <v>378</v>
      </c>
      <c r="C11" s="196" t="s">
        <v>380</v>
      </c>
      <c r="D11" s="162">
        <v>68013</v>
      </c>
      <c r="E11" s="650" t="s">
        <v>381</v>
      </c>
      <c r="F11" s="41">
        <v>385</v>
      </c>
      <c r="G11" s="43">
        <v>7051</v>
      </c>
      <c r="H11" s="43">
        <v>66286</v>
      </c>
      <c r="I11" s="43" t="s">
        <v>381</v>
      </c>
      <c r="J11" s="43">
        <v>1342</v>
      </c>
      <c r="K11" s="277" t="s">
        <v>381</v>
      </c>
      <c r="L11" s="29"/>
      <c r="M11" s="29"/>
      <c r="N11" s="29"/>
      <c r="O11" s="29"/>
    </row>
    <row r="12" spans="1:15" s="33" customFormat="1" ht="20.100000000000001" customHeight="1">
      <c r="A12" s="32"/>
      <c r="B12" s="1217"/>
      <c r="C12" s="194" t="s">
        <v>382</v>
      </c>
      <c r="D12" s="1053">
        <v>9834</v>
      </c>
      <c r="E12" s="651" t="s">
        <v>144</v>
      </c>
      <c r="F12" s="47">
        <v>59</v>
      </c>
      <c r="G12" s="49">
        <v>1975</v>
      </c>
      <c r="H12" s="49">
        <v>9609</v>
      </c>
      <c r="I12" s="49" t="s">
        <v>144</v>
      </c>
      <c r="J12" s="49">
        <v>166</v>
      </c>
      <c r="K12" s="280" t="s">
        <v>144</v>
      </c>
      <c r="L12" s="29"/>
      <c r="M12" s="29"/>
      <c r="N12" s="29"/>
      <c r="O12" s="29"/>
    </row>
    <row r="13" spans="1:15" s="33" customFormat="1" ht="20.100000000000001" customHeight="1">
      <c r="A13" s="32"/>
      <c r="B13" s="1217"/>
      <c r="C13" s="195" t="s">
        <v>91</v>
      </c>
      <c r="D13" s="172">
        <v>116</v>
      </c>
      <c r="E13" s="653" t="s">
        <v>144</v>
      </c>
      <c r="F13" s="53" t="s">
        <v>1339</v>
      </c>
      <c r="G13" s="55">
        <v>66</v>
      </c>
      <c r="H13" s="112">
        <v>109</v>
      </c>
      <c r="I13" s="173" t="s">
        <v>144</v>
      </c>
      <c r="J13" s="55">
        <v>6</v>
      </c>
      <c r="K13" s="54" t="s">
        <v>144</v>
      </c>
      <c r="L13" s="29"/>
      <c r="M13" s="29"/>
      <c r="N13" s="29"/>
      <c r="O13" s="29"/>
    </row>
    <row r="14" spans="1:15" ht="15" customHeight="1">
      <c r="B14" s="65" t="s">
        <v>383</v>
      </c>
      <c r="C14" s="65"/>
    </row>
    <row r="15" spans="1:15" ht="15" customHeight="1">
      <c r="B15" s="65" t="s">
        <v>1333</v>
      </c>
    </row>
  </sheetData>
  <mergeCells count="8">
    <mergeCell ref="B7:B9"/>
    <mergeCell ref="B11:B13"/>
    <mergeCell ref="B4:C6"/>
    <mergeCell ref="D4:E5"/>
    <mergeCell ref="F4:K4"/>
    <mergeCell ref="F5:G5"/>
    <mergeCell ref="H5:I5"/>
    <mergeCell ref="J5:K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4294967295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T16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125" style="29" customWidth="1"/>
    <col min="2" max="2" width="7.625" style="29" customWidth="1"/>
    <col min="3" max="3" width="12.625" style="29" customWidth="1"/>
    <col min="4" max="19" width="7.875" style="29" customWidth="1"/>
    <col min="20" max="16384" width="9" style="29"/>
  </cols>
  <sheetData>
    <row r="1" spans="1:20" ht="14.1" customHeight="1">
      <c r="A1" s="27"/>
      <c r="B1" s="28" t="s">
        <v>88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20" ht="20.100000000000001" customHeight="1">
      <c r="A2" s="27"/>
      <c r="B2" s="30" t="s">
        <v>384</v>
      </c>
      <c r="D2" s="30"/>
      <c r="E2" s="30"/>
      <c r="F2" s="30"/>
      <c r="G2" s="30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20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1" t="s">
        <v>385</v>
      </c>
    </row>
    <row r="4" spans="1:20" s="33" customFormat="1" ht="12.75" customHeight="1">
      <c r="A4" s="32"/>
      <c r="B4" s="1083"/>
      <c r="C4" s="1091"/>
      <c r="D4" s="1075" t="s">
        <v>386</v>
      </c>
      <c r="E4" s="1071"/>
      <c r="F4" s="1071"/>
      <c r="G4" s="1071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29"/>
    </row>
    <row r="5" spans="1:20" s="33" customFormat="1" ht="20.100000000000001" customHeight="1">
      <c r="A5" s="32"/>
      <c r="B5" s="1086"/>
      <c r="C5" s="1092"/>
      <c r="D5" s="1076"/>
      <c r="E5" s="1072"/>
      <c r="F5" s="1072"/>
      <c r="G5" s="1072"/>
      <c r="H5" s="1077" t="s">
        <v>387</v>
      </c>
      <c r="I5" s="1083"/>
      <c r="J5" s="1083"/>
      <c r="K5" s="1083"/>
      <c r="L5" s="1081" t="s">
        <v>388</v>
      </c>
      <c r="M5" s="1083"/>
      <c r="N5" s="1083"/>
      <c r="O5" s="1078"/>
      <c r="P5" s="1081" t="s">
        <v>389</v>
      </c>
      <c r="Q5" s="1083"/>
      <c r="R5" s="1083"/>
      <c r="S5" s="1083"/>
      <c r="T5" s="29"/>
    </row>
    <row r="6" spans="1:20" s="33" customFormat="1" ht="20.100000000000001" customHeight="1">
      <c r="A6" s="32"/>
      <c r="B6" s="1086"/>
      <c r="C6" s="1092"/>
      <c r="D6" s="1194" t="s">
        <v>390</v>
      </c>
      <c r="E6" s="1220" t="s">
        <v>391</v>
      </c>
      <c r="F6" s="1221"/>
      <c r="G6" s="1218" t="s">
        <v>392</v>
      </c>
      <c r="H6" s="1194" t="s">
        <v>390</v>
      </c>
      <c r="I6" s="1220" t="s">
        <v>391</v>
      </c>
      <c r="J6" s="1221"/>
      <c r="K6" s="1224" t="s">
        <v>392</v>
      </c>
      <c r="L6" s="1160" t="s">
        <v>390</v>
      </c>
      <c r="M6" s="1220" t="s">
        <v>391</v>
      </c>
      <c r="N6" s="1221"/>
      <c r="O6" s="1224" t="s">
        <v>392</v>
      </c>
      <c r="P6" s="1160" t="s">
        <v>390</v>
      </c>
      <c r="Q6" s="1220" t="s">
        <v>391</v>
      </c>
      <c r="R6" s="1221"/>
      <c r="S6" s="1222" t="s">
        <v>392</v>
      </c>
      <c r="T6" s="29"/>
    </row>
    <row r="7" spans="1:20" s="33" customFormat="1" ht="20.100000000000001" customHeight="1">
      <c r="A7" s="32"/>
      <c r="B7" s="1093"/>
      <c r="C7" s="1094"/>
      <c r="D7" s="1089"/>
      <c r="E7" s="272" t="s">
        <v>393</v>
      </c>
      <c r="F7" s="273" t="s">
        <v>394</v>
      </c>
      <c r="G7" s="1219"/>
      <c r="H7" s="1089"/>
      <c r="I7" s="272" t="s">
        <v>393</v>
      </c>
      <c r="J7" s="273" t="s">
        <v>394</v>
      </c>
      <c r="K7" s="1225"/>
      <c r="L7" s="1136"/>
      <c r="M7" s="272" t="s">
        <v>393</v>
      </c>
      <c r="N7" s="273" t="s">
        <v>394</v>
      </c>
      <c r="O7" s="1225"/>
      <c r="P7" s="1136"/>
      <c r="Q7" s="272" t="s">
        <v>393</v>
      </c>
      <c r="R7" s="273" t="s">
        <v>394</v>
      </c>
      <c r="S7" s="1223"/>
      <c r="T7" s="29"/>
    </row>
    <row r="8" spans="1:20" s="33" customFormat="1" ht="20.100000000000001" customHeight="1">
      <c r="A8" s="32"/>
      <c r="B8" s="1216" t="s">
        <v>91</v>
      </c>
      <c r="C8" s="194" t="s">
        <v>395</v>
      </c>
      <c r="D8" s="162" t="s">
        <v>1339</v>
      </c>
      <c r="E8" s="43" t="s">
        <v>396</v>
      </c>
      <c r="F8" s="164" t="s">
        <v>397</v>
      </c>
      <c r="G8" s="98" t="s">
        <v>397</v>
      </c>
      <c r="H8" s="41" t="s">
        <v>1417</v>
      </c>
      <c r="I8" s="97" t="s">
        <v>1417</v>
      </c>
      <c r="J8" s="97" t="s">
        <v>1417</v>
      </c>
      <c r="K8" s="44" t="s">
        <v>1417</v>
      </c>
      <c r="L8" s="164" t="s">
        <v>1346</v>
      </c>
      <c r="M8" s="43" t="s">
        <v>396</v>
      </c>
      <c r="N8" s="164" t="s">
        <v>397</v>
      </c>
      <c r="O8" s="42" t="s">
        <v>397</v>
      </c>
      <c r="P8" s="43" t="s">
        <v>1417</v>
      </c>
      <c r="Q8" s="163" t="s">
        <v>1417</v>
      </c>
      <c r="R8" s="163" t="s">
        <v>1417</v>
      </c>
      <c r="S8" s="42" t="s">
        <v>1417</v>
      </c>
      <c r="T8" s="29"/>
    </row>
    <row r="9" spans="1:20" s="33" customFormat="1" ht="20.100000000000001" customHeight="1">
      <c r="A9" s="32"/>
      <c r="B9" s="1216"/>
      <c r="C9" s="194" t="s">
        <v>377</v>
      </c>
      <c r="D9" s="167" t="s">
        <v>1417</v>
      </c>
      <c r="E9" s="49" t="s">
        <v>1417</v>
      </c>
      <c r="F9" s="93" t="s">
        <v>1417</v>
      </c>
      <c r="G9" s="110" t="s">
        <v>1417</v>
      </c>
      <c r="H9" s="47" t="s">
        <v>1417</v>
      </c>
      <c r="I9" s="109" t="s">
        <v>1417</v>
      </c>
      <c r="J9" s="109" t="s">
        <v>1417</v>
      </c>
      <c r="K9" s="50" t="s">
        <v>1417</v>
      </c>
      <c r="L9" s="93" t="s">
        <v>1417</v>
      </c>
      <c r="M9" s="49" t="s">
        <v>1417</v>
      </c>
      <c r="N9" s="93" t="s">
        <v>1417</v>
      </c>
      <c r="O9" s="48" t="s">
        <v>1417</v>
      </c>
      <c r="P9" s="49" t="s">
        <v>1417</v>
      </c>
      <c r="Q9" s="168" t="s">
        <v>1417</v>
      </c>
      <c r="R9" s="168" t="s">
        <v>1417</v>
      </c>
      <c r="S9" s="48" t="s">
        <v>1417</v>
      </c>
      <c r="T9" s="29"/>
    </row>
    <row r="10" spans="1:20" s="33" customFormat="1" ht="20.100000000000001" customHeight="1">
      <c r="A10" s="32"/>
      <c r="B10" s="1216"/>
      <c r="C10" s="195" t="s">
        <v>378</v>
      </c>
      <c r="D10" s="172" t="s">
        <v>1418</v>
      </c>
      <c r="E10" s="55" t="s">
        <v>1417</v>
      </c>
      <c r="F10" s="91" t="s">
        <v>1417</v>
      </c>
      <c r="G10" s="113" t="s">
        <v>1417</v>
      </c>
      <c r="H10" s="53" t="s">
        <v>1417</v>
      </c>
      <c r="I10" s="112" t="s">
        <v>1417</v>
      </c>
      <c r="J10" s="112" t="s">
        <v>1417</v>
      </c>
      <c r="K10" s="56" t="s">
        <v>1417</v>
      </c>
      <c r="L10" s="112" t="s">
        <v>1417</v>
      </c>
      <c r="M10" s="55" t="s">
        <v>1417</v>
      </c>
      <c r="N10" s="91" t="s">
        <v>1417</v>
      </c>
      <c r="O10" s="54" t="s">
        <v>1417</v>
      </c>
      <c r="P10" s="55" t="s">
        <v>1417</v>
      </c>
      <c r="Q10" s="173" t="s">
        <v>1417</v>
      </c>
      <c r="R10" s="173" t="s">
        <v>1417</v>
      </c>
      <c r="S10" s="54" t="s">
        <v>1417</v>
      </c>
      <c r="T10" s="29"/>
    </row>
    <row r="11" spans="1:20" s="33" customFormat="1" ht="9.9499999999999993" customHeight="1">
      <c r="A11" s="32"/>
      <c r="B11" s="32"/>
      <c r="C11" s="65"/>
      <c r="D11" s="274"/>
      <c r="E11" s="281"/>
      <c r="F11" s="274"/>
      <c r="G11" s="223"/>
      <c r="H11" s="274"/>
      <c r="I11" s="274"/>
      <c r="J11" s="274"/>
      <c r="K11" s="223"/>
      <c r="L11" s="274"/>
      <c r="M11" s="281"/>
      <c r="N11" s="274"/>
      <c r="O11" s="223"/>
      <c r="P11" s="274"/>
      <c r="Q11" s="274"/>
      <c r="R11" s="274"/>
      <c r="S11" s="223"/>
      <c r="T11" s="29"/>
    </row>
    <row r="12" spans="1:20" s="33" customFormat="1" ht="20.100000000000001" customHeight="1">
      <c r="A12" s="32"/>
      <c r="B12" s="1217" t="s">
        <v>378</v>
      </c>
      <c r="C12" s="196" t="s">
        <v>380</v>
      </c>
      <c r="D12" s="41">
        <v>390</v>
      </c>
      <c r="E12" s="43">
        <v>19897</v>
      </c>
      <c r="F12" s="43">
        <v>14920</v>
      </c>
      <c r="G12" s="650">
        <v>3317</v>
      </c>
      <c r="H12" s="41">
        <v>238</v>
      </c>
      <c r="I12" s="43">
        <v>12510</v>
      </c>
      <c r="J12" s="43">
        <v>8422</v>
      </c>
      <c r="K12" s="43">
        <v>2253</v>
      </c>
      <c r="L12" s="43">
        <v>117</v>
      </c>
      <c r="M12" s="43">
        <v>998</v>
      </c>
      <c r="N12" s="43">
        <v>626</v>
      </c>
      <c r="O12" s="43">
        <v>326</v>
      </c>
      <c r="P12" s="43">
        <v>35</v>
      </c>
      <c r="Q12" s="43">
        <v>6389</v>
      </c>
      <c r="R12" s="43">
        <v>5872</v>
      </c>
      <c r="S12" s="163">
        <v>738</v>
      </c>
      <c r="T12" s="29"/>
    </row>
    <row r="13" spans="1:20" s="33" customFormat="1" ht="20.100000000000001" customHeight="1">
      <c r="A13" s="32"/>
      <c r="B13" s="1217"/>
      <c r="C13" s="194" t="s">
        <v>398</v>
      </c>
      <c r="D13" s="47">
        <v>121</v>
      </c>
      <c r="E13" s="49">
        <v>6837</v>
      </c>
      <c r="F13" s="49">
        <v>5219</v>
      </c>
      <c r="G13" s="651">
        <v>1072</v>
      </c>
      <c r="H13" s="47">
        <v>77</v>
      </c>
      <c r="I13" s="49">
        <v>4039</v>
      </c>
      <c r="J13" s="49">
        <v>2736</v>
      </c>
      <c r="K13" s="49">
        <v>719</v>
      </c>
      <c r="L13" s="49">
        <v>32</v>
      </c>
      <c r="M13" s="49">
        <v>26</v>
      </c>
      <c r="N13" s="49">
        <v>162</v>
      </c>
      <c r="O13" s="49">
        <v>100</v>
      </c>
      <c r="P13" s="49">
        <v>12</v>
      </c>
      <c r="Q13" s="49">
        <v>2536</v>
      </c>
      <c r="R13" s="49">
        <v>2321</v>
      </c>
      <c r="S13" s="168">
        <v>253</v>
      </c>
      <c r="T13" s="29"/>
    </row>
    <row r="14" spans="1:20" s="33" customFormat="1" ht="20.100000000000001" customHeight="1">
      <c r="A14" s="32"/>
      <c r="B14" s="1217"/>
      <c r="C14" s="195" t="s">
        <v>91</v>
      </c>
      <c r="D14" s="172" t="s">
        <v>1419</v>
      </c>
      <c r="E14" s="55" t="s">
        <v>1417</v>
      </c>
      <c r="F14" s="91" t="s">
        <v>1417</v>
      </c>
      <c r="G14" s="653" t="s">
        <v>1418</v>
      </c>
      <c r="H14" s="53" t="s">
        <v>1417</v>
      </c>
      <c r="I14" s="112" t="s">
        <v>1418</v>
      </c>
      <c r="J14" s="112" t="s">
        <v>1417</v>
      </c>
      <c r="K14" s="55" t="s">
        <v>1417</v>
      </c>
      <c r="L14" s="112" t="s">
        <v>1417</v>
      </c>
      <c r="M14" s="55" t="s">
        <v>1417</v>
      </c>
      <c r="N14" s="91" t="s">
        <v>1417</v>
      </c>
      <c r="O14" s="173" t="s">
        <v>1417</v>
      </c>
      <c r="P14" s="55" t="s">
        <v>1417</v>
      </c>
      <c r="Q14" s="173" t="s">
        <v>1417</v>
      </c>
      <c r="R14" s="173" t="s">
        <v>1417</v>
      </c>
      <c r="S14" s="173" t="s">
        <v>1417</v>
      </c>
      <c r="T14" s="29"/>
    </row>
    <row r="15" spans="1:20" ht="15" customHeight="1">
      <c r="B15" s="65" t="s">
        <v>383</v>
      </c>
      <c r="C15" s="65"/>
    </row>
    <row r="16" spans="1:20" ht="15" customHeight="1">
      <c r="B16" s="65" t="s">
        <v>1333</v>
      </c>
    </row>
  </sheetData>
  <mergeCells count="20">
    <mergeCell ref="B8:B10"/>
    <mergeCell ref="B12:B14"/>
    <mergeCell ref="I6:J6"/>
    <mergeCell ref="K6:K7"/>
    <mergeCell ref="L6:L7"/>
    <mergeCell ref="B4:C7"/>
    <mergeCell ref="D4:G5"/>
    <mergeCell ref="H4:S4"/>
    <mergeCell ref="H5:K5"/>
    <mergeCell ref="L5:O5"/>
    <mergeCell ref="P5:S5"/>
    <mergeCell ref="D6:D7"/>
    <mergeCell ref="E6:F6"/>
    <mergeCell ref="G6:G7"/>
    <mergeCell ref="H6:H7"/>
    <mergeCell ref="Q6:R6"/>
    <mergeCell ref="S6:S7"/>
    <mergeCell ref="M6:N6"/>
    <mergeCell ref="O6:O7"/>
    <mergeCell ref="P6:P7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5" orientation="landscape" horizontalDpi="4294967295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</sheetPr>
  <dimension ref="A1:T16"/>
  <sheetViews>
    <sheetView zoomScaleNormal="100" workbookViewId="0">
      <selection activeCell="B3" sqref="B3:F3"/>
    </sheetView>
  </sheetViews>
  <sheetFormatPr defaultColWidth="9" defaultRowHeight="12.75"/>
  <cols>
    <col min="1" max="1" width="1.125" style="29" customWidth="1"/>
    <col min="2" max="3" width="9.25" style="29" customWidth="1"/>
    <col min="4" max="4" width="12.625" style="29" customWidth="1"/>
    <col min="5" max="20" width="7.875" style="29" customWidth="1"/>
    <col min="21" max="16384" width="9" style="29"/>
  </cols>
  <sheetData>
    <row r="1" spans="1:20" ht="14.25">
      <c r="A1" s="27"/>
      <c r="B1" s="28" t="s">
        <v>88</v>
      </c>
      <c r="C1" s="28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14.25">
      <c r="A2" s="27"/>
      <c r="B2" s="30" t="s">
        <v>77</v>
      </c>
      <c r="C2" s="30"/>
      <c r="E2" s="30"/>
      <c r="F2" s="30"/>
      <c r="G2" s="30"/>
      <c r="H2" s="30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s="283" customFormat="1" ht="16.5">
      <c r="A3" s="282"/>
      <c r="B3" s="1233"/>
      <c r="C3" s="1233"/>
      <c r="D3" s="1233"/>
      <c r="E3" s="1233"/>
      <c r="F3" s="1233"/>
      <c r="O3" s="284" t="s">
        <v>399</v>
      </c>
    </row>
    <row r="4" spans="1:20" s="283" customFormat="1" ht="16.5">
      <c r="A4" s="282"/>
      <c r="B4" s="1234" t="s">
        <v>400</v>
      </c>
      <c r="C4" s="1235"/>
      <c r="D4" s="1240" t="s">
        <v>401</v>
      </c>
      <c r="E4" s="1240"/>
      <c r="F4" s="1240"/>
      <c r="G4" s="1241"/>
      <c r="H4" s="1242"/>
      <c r="I4" s="1242"/>
      <c r="J4" s="1242"/>
      <c r="K4" s="1242"/>
      <c r="L4" s="1242"/>
      <c r="M4" s="1242"/>
      <c r="N4" s="1242"/>
      <c r="O4" s="1242"/>
    </row>
    <row r="5" spans="1:20" s="283" customFormat="1" ht="16.5">
      <c r="A5" s="282"/>
      <c r="B5" s="1236"/>
      <c r="C5" s="1237"/>
      <c r="D5" s="1240"/>
      <c r="E5" s="1240"/>
      <c r="F5" s="1240"/>
      <c r="G5" s="1240"/>
      <c r="H5" s="1243" t="s">
        <v>402</v>
      </c>
      <c r="I5" s="1243"/>
      <c r="J5" s="1243"/>
      <c r="K5" s="1243"/>
      <c r="L5" s="1243" t="s">
        <v>403</v>
      </c>
      <c r="M5" s="1243"/>
      <c r="N5" s="1243"/>
      <c r="O5" s="1244"/>
    </row>
    <row r="6" spans="1:20" s="283" customFormat="1" ht="16.5">
      <c r="A6" s="282"/>
      <c r="B6" s="1236"/>
      <c r="C6" s="1237"/>
      <c r="D6" s="1229" t="s">
        <v>404</v>
      </c>
      <c r="E6" s="1226" t="s">
        <v>405</v>
      </c>
      <c r="F6" s="1226"/>
      <c r="G6" s="1227" t="s">
        <v>406</v>
      </c>
      <c r="H6" s="1229" t="s">
        <v>404</v>
      </c>
      <c r="I6" s="1226" t="s">
        <v>405</v>
      </c>
      <c r="J6" s="1226"/>
      <c r="K6" s="1227" t="s">
        <v>406</v>
      </c>
      <c r="L6" s="1229" t="s">
        <v>404</v>
      </c>
      <c r="M6" s="1226" t="s">
        <v>405</v>
      </c>
      <c r="N6" s="1226"/>
      <c r="O6" s="1231" t="s">
        <v>406</v>
      </c>
    </row>
    <row r="7" spans="1:20" s="283" customFormat="1" ht="16.5">
      <c r="A7" s="282"/>
      <c r="B7" s="1238"/>
      <c r="C7" s="1239"/>
      <c r="D7" s="1230"/>
      <c r="E7" s="285" t="s">
        <v>407</v>
      </c>
      <c r="F7" s="285" t="s">
        <v>408</v>
      </c>
      <c r="G7" s="1228"/>
      <c r="H7" s="1230"/>
      <c r="I7" s="285" t="s">
        <v>407</v>
      </c>
      <c r="J7" s="285" t="s">
        <v>408</v>
      </c>
      <c r="K7" s="1228"/>
      <c r="L7" s="1230"/>
      <c r="M7" s="285" t="s">
        <v>407</v>
      </c>
      <c r="N7" s="285" t="s">
        <v>408</v>
      </c>
      <c r="O7" s="1232"/>
    </row>
    <row r="8" spans="1:20" s="33" customFormat="1" ht="14.25">
      <c r="A8" s="32"/>
      <c r="B8" s="1206" t="s">
        <v>110</v>
      </c>
      <c r="C8" s="194" t="s">
        <v>100</v>
      </c>
      <c r="D8" s="162">
        <v>32</v>
      </c>
      <c r="E8" s="43" t="s">
        <v>409</v>
      </c>
      <c r="F8" s="164" t="s">
        <v>410</v>
      </c>
      <c r="G8" s="650" t="s">
        <v>411</v>
      </c>
      <c r="H8" s="41" t="s">
        <v>412</v>
      </c>
      <c r="I8" s="97" t="s">
        <v>413</v>
      </c>
      <c r="J8" s="97" t="s">
        <v>414</v>
      </c>
      <c r="K8" s="43" t="s">
        <v>415</v>
      </c>
      <c r="L8" s="41">
        <v>7</v>
      </c>
      <c r="M8" s="43" t="s">
        <v>416</v>
      </c>
      <c r="N8" s="164" t="s">
        <v>417</v>
      </c>
      <c r="O8" s="163" t="s">
        <v>418</v>
      </c>
    </row>
    <row r="9" spans="1:20" s="33" customFormat="1" ht="14.25">
      <c r="A9" s="32"/>
      <c r="B9" s="1216"/>
      <c r="C9" s="194" t="s">
        <v>377</v>
      </c>
      <c r="D9" s="167">
        <v>34</v>
      </c>
      <c r="E9" s="49" t="s">
        <v>419</v>
      </c>
      <c r="F9" s="93" t="s">
        <v>420</v>
      </c>
      <c r="G9" s="651" t="s">
        <v>421</v>
      </c>
      <c r="H9" s="47" t="s">
        <v>412</v>
      </c>
      <c r="I9" s="109" t="s">
        <v>422</v>
      </c>
      <c r="J9" s="109" t="s">
        <v>423</v>
      </c>
      <c r="K9" s="49" t="s">
        <v>424</v>
      </c>
      <c r="L9" s="47">
        <v>9</v>
      </c>
      <c r="M9" s="49" t="s">
        <v>425</v>
      </c>
      <c r="N9" s="93" t="s">
        <v>416</v>
      </c>
      <c r="O9" s="168" t="s">
        <v>426</v>
      </c>
    </row>
    <row r="10" spans="1:20" s="33" customFormat="1" ht="14.25">
      <c r="A10" s="32"/>
      <c r="B10" s="1216"/>
      <c r="C10" s="195" t="s">
        <v>427</v>
      </c>
      <c r="D10" s="172">
        <v>34</v>
      </c>
      <c r="E10" s="55">
        <v>1170</v>
      </c>
      <c r="F10" s="91">
        <v>945</v>
      </c>
      <c r="G10" s="653">
        <v>667</v>
      </c>
      <c r="H10" s="1054">
        <v>26</v>
      </c>
      <c r="I10" s="1055">
        <v>1105</v>
      </c>
      <c r="J10" s="1055">
        <v>894</v>
      </c>
      <c r="K10" s="1056">
        <v>625</v>
      </c>
      <c r="L10" s="53">
        <v>8</v>
      </c>
      <c r="M10" s="55">
        <v>65</v>
      </c>
      <c r="N10" s="91">
        <v>51</v>
      </c>
      <c r="O10" s="173">
        <v>42</v>
      </c>
    </row>
    <row r="11" spans="1:20" s="33" customFormat="1" ht="14.25">
      <c r="A11" s="32"/>
      <c r="B11" s="32"/>
      <c r="C11" s="65"/>
      <c r="D11" s="274"/>
      <c r="E11" s="281"/>
      <c r="F11" s="274"/>
      <c r="G11" s="274"/>
      <c r="H11" s="274"/>
      <c r="I11" s="274"/>
      <c r="J11" s="274"/>
      <c r="K11" s="274"/>
      <c r="L11" s="274"/>
      <c r="M11" s="281"/>
      <c r="N11" s="274"/>
      <c r="O11" s="274"/>
    </row>
    <row r="12" spans="1:20" s="33" customFormat="1" ht="14.25">
      <c r="A12" s="32"/>
      <c r="B12" s="1217" t="s">
        <v>427</v>
      </c>
      <c r="C12" s="196" t="s">
        <v>428</v>
      </c>
      <c r="D12" s="162">
        <v>5287</v>
      </c>
      <c r="E12" s="43">
        <v>177318</v>
      </c>
      <c r="F12" s="164">
        <v>158097</v>
      </c>
      <c r="G12" s="650">
        <v>106530</v>
      </c>
      <c r="H12" s="41">
        <v>3390</v>
      </c>
      <c r="I12" s="97">
        <v>160594</v>
      </c>
      <c r="J12" s="97">
        <v>142774</v>
      </c>
      <c r="K12" s="43">
        <v>94691</v>
      </c>
      <c r="L12" s="41">
        <v>1897</v>
      </c>
      <c r="M12" s="43">
        <v>16724</v>
      </c>
      <c r="N12" s="164">
        <v>15323</v>
      </c>
      <c r="O12" s="163">
        <v>11839</v>
      </c>
    </row>
    <row r="13" spans="1:20" s="33" customFormat="1" ht="14.25">
      <c r="A13" s="32"/>
      <c r="B13" s="1217"/>
      <c r="C13" s="194" t="s">
        <v>398</v>
      </c>
      <c r="D13" s="167">
        <v>1681</v>
      </c>
      <c r="E13" s="49">
        <v>52145</v>
      </c>
      <c r="F13" s="93">
        <v>48748</v>
      </c>
      <c r="G13" s="651">
        <v>33537</v>
      </c>
      <c r="H13" s="47">
        <v>1092</v>
      </c>
      <c r="I13" s="109">
        <v>47266</v>
      </c>
      <c r="J13" s="109">
        <v>44036</v>
      </c>
      <c r="K13" s="49">
        <v>29613</v>
      </c>
      <c r="L13" s="47">
        <v>589</v>
      </c>
      <c r="M13" s="49">
        <v>4879</v>
      </c>
      <c r="N13" s="93">
        <v>4712</v>
      </c>
      <c r="O13" s="168">
        <v>3924</v>
      </c>
    </row>
    <row r="14" spans="1:20" s="33" customFormat="1" ht="14.25">
      <c r="A14" s="32"/>
      <c r="B14" s="1217"/>
      <c r="C14" s="195" t="s">
        <v>379</v>
      </c>
      <c r="D14" s="172">
        <v>34</v>
      </c>
      <c r="E14" s="55">
        <v>1170</v>
      </c>
      <c r="F14" s="91">
        <v>945</v>
      </c>
      <c r="G14" s="653">
        <v>667</v>
      </c>
      <c r="H14" s="53">
        <v>26</v>
      </c>
      <c r="I14" s="112">
        <v>1105</v>
      </c>
      <c r="J14" s="112">
        <v>894</v>
      </c>
      <c r="K14" s="55">
        <v>625</v>
      </c>
      <c r="L14" s="53">
        <v>8</v>
      </c>
      <c r="M14" s="55">
        <v>65</v>
      </c>
      <c r="N14" s="91">
        <v>51</v>
      </c>
      <c r="O14" s="173">
        <v>42</v>
      </c>
    </row>
    <row r="15" spans="1:20">
      <c r="B15" s="65" t="s">
        <v>383</v>
      </c>
    </row>
    <row r="16" spans="1:20">
      <c r="B16" s="65" t="s">
        <v>1333</v>
      </c>
    </row>
  </sheetData>
  <mergeCells count="17">
    <mergeCell ref="O6:O7"/>
    <mergeCell ref="B8:B10"/>
    <mergeCell ref="B3:F3"/>
    <mergeCell ref="B4:C7"/>
    <mergeCell ref="D4:G5"/>
    <mergeCell ref="H4:O4"/>
    <mergeCell ref="H5:K5"/>
    <mergeCell ref="L5:O5"/>
    <mergeCell ref="D6:D7"/>
    <mergeCell ref="E6:F6"/>
    <mergeCell ref="G6:G7"/>
    <mergeCell ref="H6:H7"/>
    <mergeCell ref="B12:B14"/>
    <mergeCell ref="I6:J6"/>
    <mergeCell ref="K6:K7"/>
    <mergeCell ref="L6:L7"/>
    <mergeCell ref="M6:N6"/>
  </mergeCells>
  <phoneticPr fontId="2" type="noConversion"/>
  <hyperlinks>
    <hyperlink ref="B1" location="'#목차'!A1" display="#목차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</sheetPr>
  <dimension ref="A1:AE17"/>
  <sheetViews>
    <sheetView zoomScaleNormal="100" workbookViewId="0">
      <selection activeCell="B3" sqref="B3"/>
    </sheetView>
  </sheetViews>
  <sheetFormatPr defaultColWidth="9" defaultRowHeight="12.75"/>
  <cols>
    <col min="1" max="1" width="1.125" style="29" customWidth="1"/>
    <col min="2" max="3" width="9.25" style="29" customWidth="1"/>
    <col min="4" max="4" width="12.625" style="29" customWidth="1"/>
    <col min="5" max="20" width="7.875" style="29" customWidth="1"/>
    <col min="21" max="16384" width="9" style="29"/>
  </cols>
  <sheetData>
    <row r="1" spans="1:31" ht="14.25">
      <c r="A1" s="27"/>
      <c r="B1" s="28" t="s">
        <v>88</v>
      </c>
      <c r="C1" s="28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31" ht="14.25">
      <c r="A2" s="27"/>
      <c r="B2" s="30" t="s">
        <v>78</v>
      </c>
      <c r="C2" s="30"/>
      <c r="E2" s="30"/>
      <c r="F2" s="30"/>
      <c r="G2" s="30"/>
      <c r="H2" s="30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31" s="283" customFormat="1" ht="16.5">
      <c r="A3" s="282"/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3"/>
      <c r="V3" s="292"/>
      <c r="W3" s="292"/>
      <c r="X3" s="292"/>
      <c r="Y3" s="292"/>
      <c r="Z3" s="292"/>
      <c r="AA3" s="292"/>
      <c r="AB3" s="292"/>
      <c r="AC3" s="292"/>
      <c r="AD3" s="1249" t="s">
        <v>399</v>
      </c>
      <c r="AE3" s="1249"/>
    </row>
    <row r="4" spans="1:31" s="283" customFormat="1" ht="16.5">
      <c r="A4" s="282"/>
      <c r="B4" s="1234" t="s">
        <v>400</v>
      </c>
      <c r="C4" s="1235"/>
      <c r="D4" s="1240" t="s">
        <v>401</v>
      </c>
      <c r="E4" s="1240"/>
      <c r="F4" s="1240"/>
      <c r="G4" s="1241"/>
      <c r="H4" s="1250"/>
      <c r="I4" s="1251"/>
      <c r="J4" s="1251"/>
      <c r="K4" s="1251"/>
      <c r="L4" s="1251"/>
      <c r="M4" s="1251"/>
      <c r="N4" s="1251"/>
      <c r="O4" s="1251"/>
      <c r="P4" s="1251"/>
      <c r="Q4" s="1251"/>
      <c r="R4" s="1251"/>
      <c r="S4" s="1251"/>
      <c r="T4" s="1251"/>
      <c r="U4" s="1251"/>
      <c r="V4" s="1251"/>
      <c r="W4" s="1251"/>
      <c r="X4" s="1251"/>
      <c r="Y4" s="1251"/>
      <c r="Z4" s="1251"/>
      <c r="AA4" s="1251"/>
      <c r="AB4" s="1251"/>
      <c r="AC4" s="1251"/>
      <c r="AD4" s="1251"/>
      <c r="AE4" s="1252"/>
    </row>
    <row r="5" spans="1:31" s="283" customFormat="1" ht="16.5">
      <c r="A5" s="282"/>
      <c r="B5" s="1236"/>
      <c r="C5" s="1237"/>
      <c r="D5" s="1240"/>
      <c r="E5" s="1240"/>
      <c r="F5" s="1240"/>
      <c r="G5" s="1240"/>
      <c r="H5" s="1253" t="s">
        <v>429</v>
      </c>
      <c r="I5" s="1253"/>
      <c r="J5" s="1253"/>
      <c r="K5" s="1253"/>
      <c r="L5" s="1254" t="s">
        <v>430</v>
      </c>
      <c r="M5" s="1255"/>
      <c r="N5" s="1255"/>
      <c r="O5" s="1256"/>
      <c r="P5" s="1254" t="s">
        <v>431</v>
      </c>
      <c r="Q5" s="1255"/>
      <c r="R5" s="1255"/>
      <c r="S5" s="1256"/>
      <c r="T5" s="1254" t="s">
        <v>432</v>
      </c>
      <c r="U5" s="1255"/>
      <c r="V5" s="1255"/>
      <c r="W5" s="1256"/>
      <c r="X5" s="1254" t="s">
        <v>433</v>
      </c>
      <c r="Y5" s="1255"/>
      <c r="Z5" s="1255"/>
      <c r="AA5" s="1256"/>
      <c r="AB5" s="1254" t="s">
        <v>434</v>
      </c>
      <c r="AC5" s="1255"/>
      <c r="AD5" s="1255"/>
      <c r="AE5" s="1255"/>
    </row>
    <row r="6" spans="1:31" s="283" customFormat="1" ht="16.5">
      <c r="A6" s="282"/>
      <c r="B6" s="1236"/>
      <c r="C6" s="1237"/>
      <c r="D6" s="1229" t="s">
        <v>404</v>
      </c>
      <c r="E6" s="1226" t="s">
        <v>405</v>
      </c>
      <c r="F6" s="1226"/>
      <c r="G6" s="1227" t="s">
        <v>406</v>
      </c>
      <c r="H6" s="1229" t="s">
        <v>404</v>
      </c>
      <c r="I6" s="1226" t="s">
        <v>405</v>
      </c>
      <c r="J6" s="1226"/>
      <c r="K6" s="1227" t="s">
        <v>406</v>
      </c>
      <c r="L6" s="1229" t="s">
        <v>404</v>
      </c>
      <c r="M6" s="1226" t="s">
        <v>405</v>
      </c>
      <c r="N6" s="1226"/>
      <c r="O6" s="1227" t="s">
        <v>406</v>
      </c>
      <c r="P6" s="1229" t="s">
        <v>404</v>
      </c>
      <c r="Q6" s="1226" t="s">
        <v>405</v>
      </c>
      <c r="R6" s="1226"/>
      <c r="S6" s="1227" t="s">
        <v>406</v>
      </c>
      <c r="T6" s="1229" t="s">
        <v>404</v>
      </c>
      <c r="U6" s="1226" t="s">
        <v>405</v>
      </c>
      <c r="V6" s="1226"/>
      <c r="W6" s="1227" t="s">
        <v>406</v>
      </c>
      <c r="X6" s="1229" t="s">
        <v>404</v>
      </c>
      <c r="Y6" s="1226" t="s">
        <v>405</v>
      </c>
      <c r="Z6" s="1226"/>
      <c r="AA6" s="1227" t="s">
        <v>406</v>
      </c>
      <c r="AB6" s="1229" t="s">
        <v>404</v>
      </c>
      <c r="AC6" s="1226" t="s">
        <v>405</v>
      </c>
      <c r="AD6" s="1226"/>
      <c r="AE6" s="1231" t="s">
        <v>406</v>
      </c>
    </row>
    <row r="7" spans="1:31" s="283" customFormat="1" ht="16.5">
      <c r="A7" s="282"/>
      <c r="B7" s="1236"/>
      <c r="C7" s="1237"/>
      <c r="D7" s="1230"/>
      <c r="E7" s="1245" t="s">
        <v>407</v>
      </c>
      <c r="F7" s="1245" t="s">
        <v>408</v>
      </c>
      <c r="G7" s="1228"/>
      <c r="H7" s="1230"/>
      <c r="I7" s="1245" t="s">
        <v>407</v>
      </c>
      <c r="J7" s="1245" t="s">
        <v>408</v>
      </c>
      <c r="K7" s="1228"/>
      <c r="L7" s="1230"/>
      <c r="M7" s="1245" t="s">
        <v>407</v>
      </c>
      <c r="N7" s="1245" t="s">
        <v>408</v>
      </c>
      <c r="O7" s="1228"/>
      <c r="P7" s="1230"/>
      <c r="Q7" s="1245" t="s">
        <v>407</v>
      </c>
      <c r="R7" s="1245" t="s">
        <v>408</v>
      </c>
      <c r="S7" s="1228"/>
      <c r="T7" s="1230"/>
      <c r="U7" s="1245" t="s">
        <v>407</v>
      </c>
      <c r="V7" s="1245" t="s">
        <v>408</v>
      </c>
      <c r="W7" s="1228"/>
      <c r="X7" s="1230"/>
      <c r="Y7" s="1245" t="s">
        <v>407</v>
      </c>
      <c r="Z7" s="1245" t="s">
        <v>408</v>
      </c>
      <c r="AA7" s="1228"/>
      <c r="AB7" s="1230"/>
      <c r="AC7" s="1245" t="s">
        <v>407</v>
      </c>
      <c r="AD7" s="1245" t="s">
        <v>408</v>
      </c>
      <c r="AE7" s="1232"/>
    </row>
    <row r="8" spans="1:31" s="283" customFormat="1" ht="16.5">
      <c r="A8" s="282"/>
      <c r="B8" s="1238"/>
      <c r="C8" s="1239"/>
      <c r="D8" s="1247"/>
      <c r="E8" s="1246"/>
      <c r="F8" s="1246"/>
      <c r="G8" s="1248"/>
      <c r="H8" s="1247"/>
      <c r="I8" s="1246"/>
      <c r="J8" s="1246"/>
      <c r="K8" s="1248"/>
      <c r="L8" s="1247"/>
      <c r="M8" s="1246"/>
      <c r="N8" s="1246"/>
      <c r="O8" s="1248"/>
      <c r="P8" s="1247"/>
      <c r="Q8" s="1246"/>
      <c r="R8" s="1246"/>
      <c r="S8" s="1248"/>
      <c r="T8" s="1247"/>
      <c r="U8" s="1246"/>
      <c r="V8" s="1246"/>
      <c r="W8" s="1248"/>
      <c r="X8" s="1247"/>
      <c r="Y8" s="1246"/>
      <c r="Z8" s="1246"/>
      <c r="AA8" s="1248"/>
      <c r="AB8" s="1247"/>
      <c r="AC8" s="1246"/>
      <c r="AD8" s="1246"/>
      <c r="AE8" s="1257"/>
    </row>
    <row r="9" spans="1:31" s="33" customFormat="1" ht="14.25">
      <c r="A9" s="32"/>
      <c r="B9" s="1206" t="s">
        <v>110</v>
      </c>
      <c r="C9" s="194" t="s">
        <v>100</v>
      </c>
      <c r="D9" s="162">
        <v>17</v>
      </c>
      <c r="E9" s="43">
        <v>139</v>
      </c>
      <c r="F9" s="164">
        <v>137</v>
      </c>
      <c r="G9" s="650">
        <v>82</v>
      </c>
      <c r="H9" s="41">
        <v>4</v>
      </c>
      <c r="I9" s="97" t="s">
        <v>397</v>
      </c>
      <c r="J9" s="97">
        <v>28</v>
      </c>
      <c r="K9" s="43">
        <v>21</v>
      </c>
      <c r="L9" s="41">
        <v>11</v>
      </c>
      <c r="M9" s="97">
        <v>139</v>
      </c>
      <c r="N9" s="97">
        <v>101</v>
      </c>
      <c r="O9" s="43">
        <v>53</v>
      </c>
      <c r="P9" s="41"/>
      <c r="Q9" s="97"/>
      <c r="R9" s="97"/>
      <c r="S9" s="43"/>
      <c r="T9" s="41" t="s">
        <v>1338</v>
      </c>
      <c r="U9" s="97" t="s">
        <v>397</v>
      </c>
      <c r="V9" s="97">
        <v>8</v>
      </c>
      <c r="W9" s="43">
        <v>8</v>
      </c>
      <c r="X9" s="41"/>
      <c r="Y9" s="97"/>
      <c r="Z9" s="97"/>
      <c r="AA9" s="43"/>
      <c r="AB9" s="41"/>
      <c r="AC9" s="97"/>
      <c r="AD9" s="97"/>
      <c r="AE9" s="163"/>
    </row>
    <row r="10" spans="1:31" s="33" customFormat="1" ht="14.25">
      <c r="A10" s="32"/>
      <c r="B10" s="1216"/>
      <c r="C10" s="194" t="s">
        <v>101</v>
      </c>
      <c r="D10" s="167">
        <v>19</v>
      </c>
      <c r="E10" s="49">
        <v>261</v>
      </c>
      <c r="F10" s="93">
        <v>161</v>
      </c>
      <c r="G10" s="651">
        <v>134</v>
      </c>
      <c r="H10" s="47">
        <v>4</v>
      </c>
      <c r="I10" s="109" t="s">
        <v>397</v>
      </c>
      <c r="J10" s="109" t="s">
        <v>397</v>
      </c>
      <c r="K10" s="49">
        <v>33</v>
      </c>
      <c r="L10" s="47">
        <v>13</v>
      </c>
      <c r="M10" s="109">
        <v>261</v>
      </c>
      <c r="N10" s="109">
        <v>161</v>
      </c>
      <c r="O10" s="49">
        <v>91</v>
      </c>
      <c r="P10" s="47" t="s">
        <v>381</v>
      </c>
      <c r="Q10" s="109" t="s">
        <v>397</v>
      </c>
      <c r="R10" s="109" t="s">
        <v>397</v>
      </c>
      <c r="S10" s="49" t="s">
        <v>381</v>
      </c>
      <c r="T10" s="47" t="s">
        <v>1338</v>
      </c>
      <c r="U10" s="109" t="s">
        <v>397</v>
      </c>
      <c r="V10" s="109" t="s">
        <v>397</v>
      </c>
      <c r="W10" s="49">
        <v>10</v>
      </c>
      <c r="X10" s="47" t="s">
        <v>381</v>
      </c>
      <c r="Y10" s="109" t="s">
        <v>397</v>
      </c>
      <c r="Z10" s="109" t="s">
        <v>397</v>
      </c>
      <c r="AA10" s="49" t="s">
        <v>381</v>
      </c>
      <c r="AB10" s="47" t="s">
        <v>381</v>
      </c>
      <c r="AC10" s="109" t="s">
        <v>397</v>
      </c>
      <c r="AD10" s="109" t="s">
        <v>397</v>
      </c>
      <c r="AE10" s="168" t="s">
        <v>381</v>
      </c>
    </row>
    <row r="11" spans="1:31" s="33" customFormat="1" ht="14.25">
      <c r="A11" s="32"/>
      <c r="B11" s="1216"/>
      <c r="C11" s="195" t="s">
        <v>102</v>
      </c>
      <c r="D11" s="172">
        <v>20</v>
      </c>
      <c r="E11" s="55">
        <v>300</v>
      </c>
      <c r="F11" s="91">
        <v>204</v>
      </c>
      <c r="G11" s="653">
        <v>120</v>
      </c>
      <c r="H11" s="53">
        <v>4</v>
      </c>
      <c r="I11" s="112" t="s">
        <v>381</v>
      </c>
      <c r="J11" s="112">
        <v>14</v>
      </c>
      <c r="K11" s="55">
        <v>15</v>
      </c>
      <c r="L11" s="53">
        <v>14</v>
      </c>
      <c r="M11" s="112">
        <v>300</v>
      </c>
      <c r="N11" s="112">
        <v>187</v>
      </c>
      <c r="O11" s="55">
        <v>100</v>
      </c>
      <c r="P11" s="53" t="s">
        <v>381</v>
      </c>
      <c r="Q11" s="112" t="s">
        <v>381</v>
      </c>
      <c r="R11" s="112" t="s">
        <v>381</v>
      </c>
      <c r="S11" s="55" t="s">
        <v>381</v>
      </c>
      <c r="T11" s="53" t="s">
        <v>1339</v>
      </c>
      <c r="U11" s="112" t="s">
        <v>144</v>
      </c>
      <c r="V11" s="112" t="s">
        <v>1339</v>
      </c>
      <c r="W11" s="55" t="s">
        <v>1339</v>
      </c>
      <c r="X11" s="53" t="s">
        <v>381</v>
      </c>
      <c r="Y11" s="112" t="s">
        <v>381</v>
      </c>
      <c r="Z11" s="112" t="s">
        <v>381</v>
      </c>
      <c r="AA11" s="55" t="s">
        <v>381</v>
      </c>
      <c r="AB11" s="53" t="s">
        <v>381</v>
      </c>
      <c r="AC11" s="112" t="s">
        <v>381</v>
      </c>
      <c r="AD11" s="112" t="s">
        <v>381</v>
      </c>
      <c r="AE11" s="173" t="s">
        <v>381</v>
      </c>
    </row>
    <row r="12" spans="1:31" s="33" customFormat="1" ht="14.25">
      <c r="A12" s="32"/>
      <c r="B12" s="32"/>
      <c r="C12" s="65"/>
      <c r="D12" s="274"/>
      <c r="E12" s="281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</row>
    <row r="13" spans="1:31" s="33" customFormat="1" ht="14.25">
      <c r="A13" s="32"/>
      <c r="B13" s="1217" t="s">
        <v>102</v>
      </c>
      <c r="C13" s="196" t="s">
        <v>362</v>
      </c>
      <c r="D13" s="162">
        <v>3494</v>
      </c>
      <c r="E13" s="43">
        <v>34642</v>
      </c>
      <c r="F13" s="164">
        <v>97029</v>
      </c>
      <c r="G13" s="650">
        <v>42184</v>
      </c>
      <c r="H13" s="41">
        <v>1051</v>
      </c>
      <c r="I13" s="97" t="s">
        <v>144</v>
      </c>
      <c r="J13" s="97">
        <v>28991</v>
      </c>
      <c r="K13" s="43">
        <v>22626</v>
      </c>
      <c r="L13" s="41">
        <v>1312</v>
      </c>
      <c r="M13" s="97">
        <v>33815</v>
      </c>
      <c r="N13" s="97">
        <v>26898</v>
      </c>
      <c r="O13" s="43">
        <v>12564</v>
      </c>
      <c r="P13" s="41">
        <v>73</v>
      </c>
      <c r="Q13" s="97">
        <v>827</v>
      </c>
      <c r="R13" s="97">
        <v>477</v>
      </c>
      <c r="S13" s="43">
        <v>293</v>
      </c>
      <c r="T13" s="41">
        <v>650</v>
      </c>
      <c r="U13" s="97" t="s">
        <v>144</v>
      </c>
      <c r="V13" s="97">
        <v>6486</v>
      </c>
      <c r="W13" s="43">
        <v>4857</v>
      </c>
      <c r="X13" s="41">
        <v>21</v>
      </c>
      <c r="Y13" s="97" t="s">
        <v>144</v>
      </c>
      <c r="Z13" s="97">
        <v>210</v>
      </c>
      <c r="AA13" s="43">
        <v>46</v>
      </c>
      <c r="AB13" s="41">
        <v>387</v>
      </c>
      <c r="AC13" s="97" t="s">
        <v>144</v>
      </c>
      <c r="AD13" s="97">
        <v>34955</v>
      </c>
      <c r="AE13" s="163">
        <v>1835</v>
      </c>
    </row>
    <row r="14" spans="1:31" s="33" customFormat="1" ht="14.25">
      <c r="A14" s="32"/>
      <c r="B14" s="1217"/>
      <c r="C14" s="194" t="s">
        <v>398</v>
      </c>
      <c r="D14" s="167">
        <v>610</v>
      </c>
      <c r="E14" s="49">
        <v>6945</v>
      </c>
      <c r="F14" s="93">
        <v>15384</v>
      </c>
      <c r="G14" s="651">
        <v>8148</v>
      </c>
      <c r="H14" s="47">
        <v>172</v>
      </c>
      <c r="I14" s="109" t="s">
        <v>144</v>
      </c>
      <c r="J14" s="109">
        <v>4390</v>
      </c>
      <c r="K14" s="49">
        <v>4102</v>
      </c>
      <c r="L14" s="47">
        <v>260</v>
      </c>
      <c r="M14" s="109">
        <v>6871</v>
      </c>
      <c r="N14" s="109">
        <v>5228</v>
      </c>
      <c r="O14" s="49">
        <v>2493</v>
      </c>
      <c r="P14" s="47">
        <v>7</v>
      </c>
      <c r="Q14" s="109">
        <v>74</v>
      </c>
      <c r="R14" s="109">
        <v>66</v>
      </c>
      <c r="S14" s="49">
        <v>45</v>
      </c>
      <c r="T14" s="47">
        <v>112</v>
      </c>
      <c r="U14" s="109" t="s">
        <v>144</v>
      </c>
      <c r="V14" s="109">
        <v>515</v>
      </c>
      <c r="W14" s="49">
        <v>1158</v>
      </c>
      <c r="X14" s="47">
        <v>7</v>
      </c>
      <c r="Y14" s="109" t="s">
        <v>144</v>
      </c>
      <c r="Z14" s="109">
        <v>19</v>
      </c>
      <c r="AA14" s="49">
        <v>17</v>
      </c>
      <c r="AB14" s="47">
        <v>52</v>
      </c>
      <c r="AC14" s="109" t="s">
        <v>144</v>
      </c>
      <c r="AD14" s="109">
        <v>5166</v>
      </c>
      <c r="AE14" s="168">
        <v>333</v>
      </c>
    </row>
    <row r="15" spans="1:31" s="33" customFormat="1" ht="14.25">
      <c r="A15" s="32"/>
      <c r="B15" s="1217"/>
      <c r="C15" s="195" t="s">
        <v>379</v>
      </c>
      <c r="D15" s="172">
        <v>20</v>
      </c>
      <c r="E15" s="55">
        <v>300</v>
      </c>
      <c r="F15" s="91">
        <v>204</v>
      </c>
      <c r="G15" s="653">
        <v>120</v>
      </c>
      <c r="H15" s="53">
        <v>4</v>
      </c>
      <c r="I15" s="112" t="s">
        <v>381</v>
      </c>
      <c r="J15" s="112">
        <v>14</v>
      </c>
      <c r="K15" s="55">
        <v>15</v>
      </c>
      <c r="L15" s="53">
        <v>14</v>
      </c>
      <c r="M15" s="112">
        <v>300</v>
      </c>
      <c r="N15" s="112">
        <v>187</v>
      </c>
      <c r="O15" s="55">
        <v>100</v>
      </c>
      <c r="P15" s="53" t="s">
        <v>381</v>
      </c>
      <c r="Q15" s="112" t="s">
        <v>381</v>
      </c>
      <c r="R15" s="112" t="s">
        <v>381</v>
      </c>
      <c r="S15" s="55" t="s">
        <v>381</v>
      </c>
      <c r="T15" s="53" t="s">
        <v>1340</v>
      </c>
      <c r="U15" s="112" t="s">
        <v>144</v>
      </c>
      <c r="V15" s="112" t="s">
        <v>1348</v>
      </c>
      <c r="W15" s="55" t="s">
        <v>1347</v>
      </c>
      <c r="X15" s="53" t="s">
        <v>381</v>
      </c>
      <c r="Y15" s="112" t="s">
        <v>381</v>
      </c>
      <c r="Z15" s="112" t="s">
        <v>381</v>
      </c>
      <c r="AA15" s="55" t="s">
        <v>381</v>
      </c>
      <c r="AB15" s="53" t="s">
        <v>381</v>
      </c>
      <c r="AC15" s="112" t="s">
        <v>381</v>
      </c>
      <c r="AD15" s="112" t="s">
        <v>381</v>
      </c>
      <c r="AE15" s="173" t="s">
        <v>381</v>
      </c>
    </row>
    <row r="16" spans="1:31">
      <c r="B16" s="65" t="s">
        <v>383</v>
      </c>
    </row>
    <row r="17" spans="2:2">
      <c r="B17" s="65" t="s">
        <v>1333</v>
      </c>
    </row>
  </sheetData>
  <mergeCells count="47">
    <mergeCell ref="AD3:AE3"/>
    <mergeCell ref="B4:C8"/>
    <mergeCell ref="D4:G5"/>
    <mergeCell ref="H4:AE4"/>
    <mergeCell ref="H5:K5"/>
    <mergeCell ref="L5:O5"/>
    <mergeCell ref="P5:S5"/>
    <mergeCell ref="T5:W5"/>
    <mergeCell ref="X5:AA5"/>
    <mergeCell ref="AB5:AE5"/>
    <mergeCell ref="E6:F6"/>
    <mergeCell ref="G6:G8"/>
    <mergeCell ref="H6:H8"/>
    <mergeCell ref="I6:J6"/>
    <mergeCell ref="K6:K8"/>
    <mergeCell ref="AE6:AE8"/>
    <mergeCell ref="E7:E8"/>
    <mergeCell ref="F7:F8"/>
    <mergeCell ref="I7:I8"/>
    <mergeCell ref="J7:J8"/>
    <mergeCell ref="M7:M8"/>
    <mergeCell ref="N7:N8"/>
    <mergeCell ref="Q7:Q8"/>
    <mergeCell ref="T6:T8"/>
    <mergeCell ref="U6:V6"/>
    <mergeCell ref="W6:W8"/>
    <mergeCell ref="X6:X8"/>
    <mergeCell ref="Y6:Z6"/>
    <mergeCell ref="AA6:AA8"/>
    <mergeCell ref="U7:U8"/>
    <mergeCell ref="V7:V8"/>
    <mergeCell ref="AC7:AC8"/>
    <mergeCell ref="AD7:AD8"/>
    <mergeCell ref="B9:B11"/>
    <mergeCell ref="B13:B15"/>
    <mergeCell ref="AB6:AB8"/>
    <mergeCell ref="AC6:AD6"/>
    <mergeCell ref="Y7:Y8"/>
    <mergeCell ref="Z7:Z8"/>
    <mergeCell ref="L6:L8"/>
    <mergeCell ref="M6:N6"/>
    <mergeCell ref="O6:O8"/>
    <mergeCell ref="P6:P8"/>
    <mergeCell ref="Q6:R6"/>
    <mergeCell ref="S6:S8"/>
    <mergeCell ref="R7:R8"/>
    <mergeCell ref="D6:D8"/>
  </mergeCells>
  <phoneticPr fontId="2" type="noConversion"/>
  <hyperlinks>
    <hyperlink ref="B1" location="'#목차'!A1" display="#목차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N27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687" customWidth="1"/>
    <col min="2" max="2" width="3.625" style="687" customWidth="1"/>
    <col min="3" max="3" width="12.625" style="687" customWidth="1"/>
    <col min="4" max="4" width="13.125" style="687" customWidth="1"/>
    <col min="5" max="5" width="9.625" style="687" customWidth="1"/>
    <col min="6" max="6" width="7.625" style="687" customWidth="1"/>
    <col min="7" max="7" width="9.625" style="687" customWidth="1"/>
    <col min="8" max="8" width="7.625" style="687" customWidth="1"/>
    <col min="9" max="9" width="9.625" style="687" customWidth="1"/>
    <col min="10" max="10" width="7.625" style="687" customWidth="1"/>
    <col min="11" max="16384" width="9" style="687"/>
  </cols>
  <sheetData>
    <row r="1" spans="1:14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J1" s="189"/>
    </row>
    <row r="2" spans="1:14" ht="20.100000000000001" customHeight="1">
      <c r="A2" s="189"/>
      <c r="B2" s="30" t="s">
        <v>1134</v>
      </c>
      <c r="C2" s="1"/>
      <c r="D2" s="1"/>
      <c r="E2" s="1"/>
      <c r="F2" s="1"/>
      <c r="G2" s="1"/>
      <c r="H2" s="1"/>
      <c r="I2" s="1"/>
      <c r="J2" s="1"/>
    </row>
    <row r="3" spans="1:14" s="33" customFormat="1" ht="20.100000000000001" customHeight="1">
      <c r="A3" s="32"/>
      <c r="B3" s="32"/>
      <c r="C3" s="32"/>
      <c r="D3" s="91"/>
      <c r="E3" s="91"/>
      <c r="F3" s="92"/>
      <c r="G3" s="93"/>
      <c r="H3" s="94"/>
      <c r="J3" s="94"/>
      <c r="N3" s="31" t="s">
        <v>1135</v>
      </c>
    </row>
    <row r="4" spans="1:14" s="33" customFormat="1" ht="20.100000000000001" customHeight="1">
      <c r="A4" s="32"/>
      <c r="B4" s="1074"/>
      <c r="C4" s="1120"/>
      <c r="D4" s="1124" t="s">
        <v>1136</v>
      </c>
      <c r="E4" s="1076" t="s">
        <v>1137</v>
      </c>
      <c r="F4" s="1072"/>
      <c r="G4" s="1110" t="s">
        <v>1138</v>
      </c>
      <c r="H4" s="1110"/>
      <c r="I4" s="1110"/>
      <c r="J4" s="1110"/>
      <c r="K4" s="1110"/>
      <c r="L4" s="1110"/>
      <c r="M4" s="1110"/>
      <c r="N4" s="1110"/>
    </row>
    <row r="5" spans="1:14" s="33" customFormat="1" ht="20.100000000000001" customHeight="1">
      <c r="A5" s="32"/>
      <c r="B5" s="1074"/>
      <c r="C5" s="1120"/>
      <c r="D5" s="1125"/>
      <c r="E5" s="1076"/>
      <c r="F5" s="1127"/>
      <c r="G5" s="1075" t="s">
        <v>1139</v>
      </c>
      <c r="H5" s="1112"/>
      <c r="I5" s="1111" t="s">
        <v>1140</v>
      </c>
      <c r="J5" s="1112"/>
      <c r="K5" s="1071" t="s">
        <v>1141</v>
      </c>
      <c r="L5" s="1112"/>
      <c r="M5" s="1111" t="s">
        <v>1142</v>
      </c>
      <c r="N5" s="1071"/>
    </row>
    <row r="6" spans="1:14" s="33" customFormat="1" ht="20.100000000000001" customHeight="1">
      <c r="A6" s="32"/>
      <c r="B6" s="1074"/>
      <c r="C6" s="1120"/>
      <c r="D6" s="1126"/>
      <c r="E6" s="528"/>
      <c r="F6" s="372" t="s">
        <v>1143</v>
      </c>
      <c r="G6" s="537"/>
      <c r="H6" s="204" t="s">
        <v>1144</v>
      </c>
      <c r="I6" s="607"/>
      <c r="J6" s="204" t="s">
        <v>1144</v>
      </c>
      <c r="K6" s="536"/>
      <c r="L6" s="204" t="s">
        <v>1144</v>
      </c>
      <c r="M6" s="536"/>
      <c r="N6" s="206" t="s">
        <v>1144</v>
      </c>
    </row>
    <row r="7" spans="1:14" s="33" customFormat="1" ht="20.100000000000001" customHeight="1">
      <c r="A7" s="32"/>
      <c r="B7" s="1122" t="s">
        <v>1145</v>
      </c>
      <c r="C7" s="1123"/>
      <c r="D7" s="215">
        <v>17707</v>
      </c>
      <c r="E7" s="215">
        <v>3641</v>
      </c>
      <c r="F7" s="857">
        <f>E7/D7*100</f>
        <v>20.562489410967412</v>
      </c>
      <c r="G7" s="215">
        <v>909</v>
      </c>
      <c r="H7" s="213">
        <f>G7/$E7*100</f>
        <v>24.965668772315297</v>
      </c>
      <c r="I7" s="212">
        <v>932</v>
      </c>
      <c r="J7" s="213">
        <f>I7/$E7*100</f>
        <v>25.597363361713814</v>
      </c>
      <c r="K7" s="771">
        <v>950</v>
      </c>
      <c r="L7" s="213">
        <f>K7/$E7*100</f>
        <v>26.091733040373523</v>
      </c>
      <c r="M7" s="212">
        <v>850</v>
      </c>
      <c r="N7" s="574">
        <f>M7/$E7*100</f>
        <v>23.345234825597363</v>
      </c>
    </row>
    <row r="8" spans="1:14" s="33" customFormat="1" ht="20.100000000000001" customHeight="1">
      <c r="A8" s="32"/>
      <c r="B8" s="1118" t="s">
        <v>212</v>
      </c>
      <c r="C8" s="224" t="s">
        <v>213</v>
      </c>
      <c r="D8" s="218">
        <v>1302</v>
      </c>
      <c r="E8" s="218">
        <v>318</v>
      </c>
      <c r="F8" s="110">
        <f>E8/D8*100</f>
        <v>24.423963133640552</v>
      </c>
      <c r="G8" s="218">
        <v>73</v>
      </c>
      <c r="H8" s="76">
        <f t="shared" ref="H8:J15" si="0">G8/$E8*100</f>
        <v>22.955974842767297</v>
      </c>
      <c r="I8" s="220">
        <v>84</v>
      </c>
      <c r="J8" s="76">
        <f t="shared" si="0"/>
        <v>26.415094339622641</v>
      </c>
      <c r="K8" s="219">
        <v>90</v>
      </c>
      <c r="L8" s="76">
        <f t="shared" ref="L8:L15" si="1">K8/$E8*100</f>
        <v>28.30188679245283</v>
      </c>
      <c r="M8" s="220">
        <v>71</v>
      </c>
      <c r="N8" s="74">
        <f t="shared" ref="N8:N15" si="2">M8/$E8*100</f>
        <v>22.327044025157232</v>
      </c>
    </row>
    <row r="9" spans="1:14" s="33" customFormat="1" ht="20.100000000000001" customHeight="1">
      <c r="A9" s="32"/>
      <c r="B9" s="1118"/>
      <c r="C9" s="224" t="s">
        <v>214</v>
      </c>
      <c r="D9" s="167">
        <v>2162</v>
      </c>
      <c r="E9" s="167">
        <v>446</v>
      </c>
      <c r="F9" s="110">
        <f>E9/D9*100</f>
        <v>20.629047178538389</v>
      </c>
      <c r="G9" s="167">
        <v>103</v>
      </c>
      <c r="H9" s="50">
        <f t="shared" si="0"/>
        <v>23.094170403587444</v>
      </c>
      <c r="I9" s="168">
        <v>112</v>
      </c>
      <c r="J9" s="50">
        <f t="shared" si="0"/>
        <v>25.112107623318387</v>
      </c>
      <c r="K9" s="93">
        <v>114</v>
      </c>
      <c r="L9" s="50">
        <f t="shared" si="1"/>
        <v>25.560538116591928</v>
      </c>
      <c r="M9" s="168">
        <v>117</v>
      </c>
      <c r="N9" s="48">
        <f t="shared" si="2"/>
        <v>26.23318385650224</v>
      </c>
    </row>
    <row r="10" spans="1:14" s="33" customFormat="1" ht="20.100000000000001" customHeight="1">
      <c r="A10" s="32"/>
      <c r="B10" s="1118"/>
      <c r="C10" s="224" t="s">
        <v>215</v>
      </c>
      <c r="D10" s="167">
        <v>1474</v>
      </c>
      <c r="E10" s="167">
        <v>381</v>
      </c>
      <c r="F10" s="110">
        <f t="shared" ref="F10:F15" si="3">E10/D10*100</f>
        <v>25.848032564450474</v>
      </c>
      <c r="G10" s="167">
        <v>115</v>
      </c>
      <c r="H10" s="858">
        <f t="shared" si="0"/>
        <v>30.183727034120732</v>
      </c>
      <c r="I10" s="859">
        <v>94</v>
      </c>
      <c r="J10" s="858">
        <f t="shared" si="0"/>
        <v>24.671916010498688</v>
      </c>
      <c r="K10" s="221">
        <v>80</v>
      </c>
      <c r="L10" s="858">
        <f t="shared" si="1"/>
        <v>20.99737532808399</v>
      </c>
      <c r="M10" s="168">
        <v>92</v>
      </c>
      <c r="N10" s="860">
        <f t="shared" si="2"/>
        <v>24.146981627296586</v>
      </c>
    </row>
    <row r="11" spans="1:14" s="33" customFormat="1" ht="20.100000000000001" customHeight="1">
      <c r="A11" s="32"/>
      <c r="B11" s="1118"/>
      <c r="C11" s="224" t="s">
        <v>216</v>
      </c>
      <c r="D11" s="167">
        <v>658</v>
      </c>
      <c r="E11" s="167">
        <v>204</v>
      </c>
      <c r="F11" s="110">
        <f t="shared" si="3"/>
        <v>31.003039513677809</v>
      </c>
      <c r="G11" s="167">
        <v>58</v>
      </c>
      <c r="H11" s="50">
        <f t="shared" si="0"/>
        <v>28.431372549019606</v>
      </c>
      <c r="I11" s="168">
        <v>42</v>
      </c>
      <c r="J11" s="50">
        <f t="shared" si="0"/>
        <v>20.588235294117645</v>
      </c>
      <c r="K11" s="93">
        <v>53</v>
      </c>
      <c r="L11" s="50">
        <f t="shared" si="1"/>
        <v>25.980392156862749</v>
      </c>
      <c r="M11" s="168">
        <v>51</v>
      </c>
      <c r="N11" s="48">
        <f t="shared" si="2"/>
        <v>25</v>
      </c>
    </row>
    <row r="12" spans="1:14" s="33" customFormat="1" ht="20.100000000000001" customHeight="1">
      <c r="A12" s="32"/>
      <c r="B12" s="1118"/>
      <c r="C12" s="224" t="s">
        <v>217</v>
      </c>
      <c r="D12" s="167">
        <v>5007</v>
      </c>
      <c r="E12" s="167">
        <v>941</v>
      </c>
      <c r="F12" s="110">
        <f t="shared" si="3"/>
        <v>18.793688835630117</v>
      </c>
      <c r="G12" s="167">
        <v>233</v>
      </c>
      <c r="H12" s="50">
        <f t="shared" si="0"/>
        <v>24.760892667375135</v>
      </c>
      <c r="I12" s="168">
        <v>249</v>
      </c>
      <c r="J12" s="50">
        <f t="shared" si="0"/>
        <v>26.461211477151963</v>
      </c>
      <c r="K12" s="93">
        <v>261</v>
      </c>
      <c r="L12" s="50">
        <f t="shared" si="1"/>
        <v>27.73645058448459</v>
      </c>
      <c r="M12" s="168">
        <v>198</v>
      </c>
      <c r="N12" s="48">
        <f t="shared" si="2"/>
        <v>21.041445270988309</v>
      </c>
    </row>
    <row r="13" spans="1:14" s="33" customFormat="1" ht="20.100000000000001" customHeight="1">
      <c r="A13" s="32"/>
      <c r="B13" s="1118"/>
      <c r="C13" s="224" t="s">
        <v>218</v>
      </c>
      <c r="D13" s="167">
        <v>3606</v>
      </c>
      <c r="E13" s="167">
        <v>644</v>
      </c>
      <c r="F13" s="110">
        <f t="shared" si="3"/>
        <v>17.859123682750973</v>
      </c>
      <c r="G13" s="167">
        <v>148</v>
      </c>
      <c r="H13" s="50">
        <f t="shared" si="0"/>
        <v>22.981366459627328</v>
      </c>
      <c r="I13" s="168">
        <v>177</v>
      </c>
      <c r="J13" s="50">
        <f t="shared" si="0"/>
        <v>27.48447204968944</v>
      </c>
      <c r="K13" s="93">
        <v>170</v>
      </c>
      <c r="L13" s="50">
        <f t="shared" si="1"/>
        <v>26.397515527950311</v>
      </c>
      <c r="M13" s="168">
        <v>149</v>
      </c>
      <c r="N13" s="48">
        <f t="shared" si="2"/>
        <v>23.136645962732917</v>
      </c>
    </row>
    <row r="14" spans="1:14" s="33" customFormat="1" ht="20.100000000000001" customHeight="1">
      <c r="A14" s="32"/>
      <c r="B14" s="1118"/>
      <c r="C14" s="224" t="s">
        <v>219</v>
      </c>
      <c r="D14" s="167">
        <v>2217</v>
      </c>
      <c r="E14" s="167">
        <v>400</v>
      </c>
      <c r="F14" s="110">
        <f t="shared" si="3"/>
        <v>18.042399639152006</v>
      </c>
      <c r="G14" s="167">
        <v>98</v>
      </c>
      <c r="H14" s="50">
        <f t="shared" si="0"/>
        <v>24.5</v>
      </c>
      <c r="I14" s="168">
        <v>98</v>
      </c>
      <c r="J14" s="50">
        <f t="shared" si="0"/>
        <v>24.5</v>
      </c>
      <c r="K14" s="93">
        <v>103</v>
      </c>
      <c r="L14" s="50">
        <f t="shared" si="1"/>
        <v>25.75</v>
      </c>
      <c r="M14" s="168">
        <v>101</v>
      </c>
      <c r="N14" s="48">
        <f t="shared" si="2"/>
        <v>25.25</v>
      </c>
    </row>
    <row r="15" spans="1:14" s="33" customFormat="1" ht="20.100000000000001" customHeight="1">
      <c r="A15" s="32"/>
      <c r="B15" s="1119"/>
      <c r="C15" s="170" t="s">
        <v>220</v>
      </c>
      <c r="D15" s="172">
        <v>1281</v>
      </c>
      <c r="E15" s="172">
        <v>307</v>
      </c>
      <c r="F15" s="113">
        <f t="shared" si="3"/>
        <v>23.965651834504293</v>
      </c>
      <c r="G15" s="172">
        <v>81</v>
      </c>
      <c r="H15" s="56">
        <f t="shared" si="0"/>
        <v>26.384364820846905</v>
      </c>
      <c r="I15" s="173">
        <v>76</v>
      </c>
      <c r="J15" s="56">
        <f t="shared" si="0"/>
        <v>24.755700325732899</v>
      </c>
      <c r="K15" s="91">
        <v>79</v>
      </c>
      <c r="L15" s="56">
        <f t="shared" si="1"/>
        <v>25.732899022801302</v>
      </c>
      <c r="M15" s="173">
        <v>71</v>
      </c>
      <c r="N15" s="54">
        <f t="shared" si="2"/>
        <v>23.12703583061889</v>
      </c>
    </row>
    <row r="16" spans="1:14" s="33" customFormat="1" ht="15" customHeight="1">
      <c r="A16" s="32"/>
      <c r="B16" s="65" t="s">
        <v>1146</v>
      </c>
      <c r="C16" s="65"/>
      <c r="D16" s="66"/>
      <c r="E16" s="66"/>
      <c r="F16" s="66"/>
      <c r="G16" s="66"/>
      <c r="H16" s="223"/>
      <c r="I16" s="66"/>
      <c r="J16" s="66"/>
    </row>
    <row r="17" spans="1:10" s="33" customFormat="1" ht="14.25">
      <c r="B17" s="65" t="s">
        <v>1309</v>
      </c>
      <c r="C17" s="563"/>
    </row>
    <row r="18" spans="1:10" s="33" customFormat="1" ht="15" customHeight="1">
      <c r="A18" s="32"/>
      <c r="B18" s="65"/>
      <c r="C18" s="65"/>
      <c r="D18" s="67"/>
      <c r="E18" s="67"/>
      <c r="F18" s="67"/>
      <c r="G18" s="67"/>
      <c r="H18" s="67"/>
      <c r="I18" s="67"/>
      <c r="J18" s="67"/>
    </row>
    <row r="19" spans="1:10" s="33" customFormat="1" ht="14.25"/>
    <row r="20" spans="1:10">
      <c r="G20" s="305"/>
    </row>
    <row r="21" spans="1:10">
      <c r="G21" s="305"/>
    </row>
    <row r="22" spans="1:10">
      <c r="G22" s="305"/>
    </row>
    <row r="23" spans="1:10">
      <c r="G23" s="305"/>
    </row>
    <row r="24" spans="1:10">
      <c r="G24" s="305"/>
    </row>
    <row r="25" spans="1:10">
      <c r="G25" s="305"/>
    </row>
    <row r="26" spans="1:10">
      <c r="G26" s="305"/>
    </row>
    <row r="27" spans="1:10">
      <c r="G27" s="305"/>
    </row>
  </sheetData>
  <mergeCells count="10">
    <mergeCell ref="B7:C7"/>
    <mergeCell ref="B8:B15"/>
    <mergeCell ref="B4:C6"/>
    <mergeCell ref="D4:D6"/>
    <mergeCell ref="E4:F5"/>
    <mergeCell ref="G4:N4"/>
    <mergeCell ref="G5:H5"/>
    <mergeCell ref="I5:J5"/>
    <mergeCell ref="K5:L5"/>
    <mergeCell ref="M5:N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5" orientation="landscape" horizontalDpi="4294967295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J17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3.625" style="29" customWidth="1"/>
    <col min="3" max="3" width="15.125" style="29" customWidth="1"/>
    <col min="4" max="9" width="12.625" style="29" customWidth="1"/>
    <col min="10" max="16384" width="9" style="29"/>
  </cols>
  <sheetData>
    <row r="1" spans="1:10" ht="14.1" customHeight="1">
      <c r="A1" s="27"/>
      <c r="B1" s="28" t="s">
        <v>88</v>
      </c>
      <c r="C1" s="27"/>
      <c r="D1" s="27"/>
      <c r="E1" s="27"/>
      <c r="F1" s="27"/>
      <c r="G1" s="27"/>
      <c r="H1" s="27"/>
      <c r="I1" s="27"/>
    </row>
    <row r="2" spans="1:10" ht="20.100000000000001" customHeight="1">
      <c r="A2" s="27"/>
      <c r="B2" s="30" t="s">
        <v>1288</v>
      </c>
      <c r="D2" s="27"/>
      <c r="E2" s="27"/>
      <c r="F2" s="27"/>
      <c r="G2" s="27"/>
      <c r="H2" s="27"/>
      <c r="I2" s="27"/>
    </row>
    <row r="3" spans="1:10" ht="20.100000000000001" customHeight="1">
      <c r="A3" s="27"/>
      <c r="B3" s="32"/>
      <c r="C3" s="534"/>
      <c r="D3" s="32"/>
      <c r="E3" s="32"/>
      <c r="F3" s="32"/>
      <c r="G3" s="32"/>
      <c r="H3" s="32"/>
      <c r="I3" s="31" t="s">
        <v>1289</v>
      </c>
    </row>
    <row r="4" spans="1:10" ht="30" customHeight="1">
      <c r="A4" s="27"/>
      <c r="B4" s="1074"/>
      <c r="C4" s="1120"/>
      <c r="D4" s="955" t="s">
        <v>1290</v>
      </c>
      <c r="E4" s="958" t="s">
        <v>1291</v>
      </c>
      <c r="F4" s="958" t="s">
        <v>1292</v>
      </c>
      <c r="G4" s="958" t="s">
        <v>1293</v>
      </c>
      <c r="H4" s="958" t="s">
        <v>1294</v>
      </c>
      <c r="I4" s="958" t="s">
        <v>1295</v>
      </c>
    </row>
    <row r="5" spans="1:10" ht="20.100000000000001" customHeight="1">
      <c r="A5" s="27"/>
      <c r="B5" s="1210" t="s">
        <v>91</v>
      </c>
      <c r="C5" s="1210"/>
      <c r="D5" s="724">
        <v>29.678835130388766</v>
      </c>
      <c r="E5" s="725">
        <v>20.648087098455985</v>
      </c>
      <c r="F5" s="725">
        <v>18.883029020283061</v>
      </c>
      <c r="G5" s="725">
        <v>12.110718779786151</v>
      </c>
      <c r="H5" s="725">
        <v>9.2253835691785397</v>
      </c>
      <c r="I5" s="726">
        <v>4.1973800227751177</v>
      </c>
    </row>
    <row r="6" spans="1:10" ht="20.100000000000001" customHeight="1">
      <c r="A6" s="27"/>
      <c r="B6" s="1107" t="s">
        <v>1296</v>
      </c>
      <c r="C6" s="1107"/>
      <c r="D6" s="727">
        <v>61.805662565591511</v>
      </c>
      <c r="E6" s="728">
        <v>23.336469290597801</v>
      </c>
      <c r="F6" s="728">
        <v>7.0687180152634612</v>
      </c>
      <c r="G6" s="728">
        <v>4.8141539809085092</v>
      </c>
      <c r="H6" s="728">
        <v>0.6836116495405552</v>
      </c>
      <c r="I6" s="729">
        <v>0.78523288537805846</v>
      </c>
    </row>
    <row r="7" spans="1:10" ht="20.100000000000001" customHeight="1">
      <c r="A7" s="27"/>
      <c r="B7" s="1097" t="s">
        <v>111</v>
      </c>
      <c r="C7" s="529" t="s">
        <v>112</v>
      </c>
      <c r="D7" s="730">
        <v>52.399492257176576</v>
      </c>
      <c r="E7" s="731">
        <v>29.834601629411399</v>
      </c>
      <c r="F7" s="731">
        <v>8.4690433478433036</v>
      </c>
      <c r="G7" s="731">
        <v>5.8948076039198565</v>
      </c>
      <c r="H7" s="731">
        <v>0.51818287144608677</v>
      </c>
      <c r="I7" s="732">
        <v>0.51945604803440626</v>
      </c>
    </row>
    <row r="8" spans="1:10" ht="20.100000000000001" customHeight="1">
      <c r="A8" s="27"/>
      <c r="B8" s="1131"/>
      <c r="C8" s="540" t="s">
        <v>113</v>
      </c>
      <c r="D8" s="733">
        <v>78.312364686877913</v>
      </c>
      <c r="E8" s="734">
        <v>11.933025450596887</v>
      </c>
      <c r="F8" s="734">
        <v>4.6113148022780646</v>
      </c>
      <c r="G8" s="734">
        <v>2.9177363245772203</v>
      </c>
      <c r="H8" s="734">
        <v>0.97391933829788679</v>
      </c>
      <c r="I8" s="735">
        <v>1.251639397372049</v>
      </c>
    </row>
    <row r="9" spans="1:10" ht="20.100000000000001" customHeight="1">
      <c r="A9" s="27"/>
      <c r="B9" s="1117" t="s">
        <v>317</v>
      </c>
      <c r="C9" s="546" t="s">
        <v>1297</v>
      </c>
      <c r="D9" s="736">
        <v>61.244564707354463</v>
      </c>
      <c r="E9" s="737">
        <v>24.463509243907779</v>
      </c>
      <c r="F9" s="737">
        <v>7.8199393124159284</v>
      </c>
      <c r="G9" s="737">
        <v>4.5170019082178507</v>
      </c>
      <c r="H9" s="737">
        <v>1.3183908405543219</v>
      </c>
      <c r="I9" s="738" t="s">
        <v>381</v>
      </c>
    </row>
    <row r="10" spans="1:10" ht="20.100000000000001" customHeight="1">
      <c r="B10" s="1119"/>
      <c r="C10" s="170" t="s">
        <v>1298</v>
      </c>
      <c r="D10" s="739">
        <v>62.409924705644556</v>
      </c>
      <c r="E10" s="740">
        <v>22.122728114946014</v>
      </c>
      <c r="F10" s="740">
        <v>6.2597065709906179</v>
      </c>
      <c r="G10" s="740">
        <v>5.1341654454494927</v>
      </c>
      <c r="H10" s="740" t="s">
        <v>381</v>
      </c>
      <c r="I10" s="741">
        <v>1.6308723701719812</v>
      </c>
    </row>
    <row r="11" spans="1:10" s="33" customFormat="1" ht="15" customHeight="1">
      <c r="A11" s="32"/>
      <c r="B11" s="65" t="s">
        <v>1300</v>
      </c>
      <c r="D11" s="66"/>
      <c r="E11" s="66"/>
      <c r="F11" s="66"/>
      <c r="G11" s="66"/>
      <c r="H11" s="66"/>
      <c r="I11" s="66"/>
      <c r="J11" s="66"/>
    </row>
    <row r="12" spans="1:10">
      <c r="D12" s="155"/>
      <c r="E12" s="155"/>
      <c r="F12" s="155"/>
      <c r="G12" s="155"/>
      <c r="H12" s="155"/>
      <c r="I12" s="155"/>
    </row>
    <row r="13" spans="1:10">
      <c r="D13" s="155"/>
      <c r="E13" s="155"/>
      <c r="F13" s="155"/>
      <c r="G13" s="155"/>
      <c r="H13" s="155"/>
      <c r="I13" s="155"/>
    </row>
    <row r="14" spans="1:10">
      <c r="D14" s="155"/>
      <c r="E14" s="155"/>
      <c r="F14" s="155"/>
      <c r="G14" s="155"/>
      <c r="H14" s="155"/>
      <c r="I14" s="155"/>
    </row>
    <row r="15" spans="1:10">
      <c r="D15" s="155"/>
      <c r="E15" s="155"/>
      <c r="F15" s="155"/>
      <c r="G15" s="155"/>
      <c r="H15" s="155"/>
      <c r="I15" s="155"/>
    </row>
    <row r="16" spans="1:10">
      <c r="D16" s="155"/>
      <c r="E16" s="155"/>
      <c r="F16" s="155"/>
      <c r="G16" s="155"/>
      <c r="H16" s="155"/>
      <c r="I16" s="155"/>
    </row>
    <row r="17" spans="4:9">
      <c r="D17" s="155"/>
      <c r="E17" s="155"/>
      <c r="F17" s="155"/>
      <c r="G17" s="155"/>
      <c r="H17" s="155"/>
      <c r="I17" s="155"/>
    </row>
  </sheetData>
  <mergeCells count="5">
    <mergeCell ref="B5:C5"/>
    <mergeCell ref="B4:C4"/>
    <mergeCell ref="B6:C6"/>
    <mergeCell ref="B7:B8"/>
    <mergeCell ref="B9:B10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2" orientation="landscape" horizontalDpi="4294967295" r:id="rId1"/>
  <colBreaks count="1" manualBreakCount="1">
    <brk id="9" max="1048575" man="1"/>
  </col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K18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687" customWidth="1"/>
    <col min="2" max="2" width="3.625" style="687" customWidth="1"/>
    <col min="3" max="4" width="17.625" style="687" customWidth="1"/>
    <col min="5" max="10" width="15.625" style="687" customWidth="1"/>
    <col min="11" max="16384" width="9" style="687"/>
  </cols>
  <sheetData>
    <row r="1" spans="1:11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</row>
    <row r="2" spans="1:11" ht="20.100000000000001" customHeight="1">
      <c r="A2" s="189"/>
      <c r="B2" s="1" t="s">
        <v>1301</v>
      </c>
      <c r="D2" s="189"/>
      <c r="E2" s="189"/>
      <c r="F2" s="189"/>
      <c r="G2" s="189"/>
      <c r="H2" s="189"/>
      <c r="I2" s="189"/>
      <c r="J2" s="189"/>
    </row>
    <row r="3" spans="1:11" s="33" customFormat="1" ht="20.100000000000001" customHeight="1">
      <c r="A3" s="32"/>
      <c r="B3" s="32"/>
      <c r="C3" s="534"/>
      <c r="D3" s="32"/>
      <c r="E3" s="32"/>
      <c r="F3" s="32"/>
      <c r="G3" s="32"/>
      <c r="H3" s="32"/>
      <c r="I3" s="32"/>
      <c r="J3" s="31" t="s">
        <v>1302</v>
      </c>
    </row>
    <row r="4" spans="1:11" s="33" customFormat="1" ht="45" customHeight="1">
      <c r="A4" s="32"/>
      <c r="B4" s="1074"/>
      <c r="C4" s="1074"/>
      <c r="D4" s="961" t="s">
        <v>1303</v>
      </c>
      <c r="E4" s="341" t="s">
        <v>896</v>
      </c>
      <c r="F4" s="686" t="s">
        <v>897</v>
      </c>
      <c r="G4" s="686" t="s">
        <v>1304</v>
      </c>
      <c r="H4" s="686" t="s">
        <v>898</v>
      </c>
      <c r="I4" s="686" t="s">
        <v>899</v>
      </c>
      <c r="J4" s="686" t="s">
        <v>194</v>
      </c>
      <c r="K4" s="687"/>
    </row>
    <row r="5" spans="1:11" s="33" customFormat="1" ht="20.100000000000001" customHeight="1">
      <c r="A5" s="32"/>
      <c r="B5" s="1210" t="s">
        <v>91</v>
      </c>
      <c r="C5" s="1210"/>
      <c r="D5" s="724">
        <v>55.781397831629178</v>
      </c>
      <c r="E5" s="725">
        <v>11.20747893950958</v>
      </c>
      <c r="F5" s="725">
        <v>4.287879865989888</v>
      </c>
      <c r="G5" s="725">
        <v>7.3647392589943186</v>
      </c>
      <c r="H5" s="725">
        <v>15.086066838936524</v>
      </c>
      <c r="I5" s="742">
        <v>0.22804878279740021</v>
      </c>
      <c r="J5" s="726">
        <v>4.8117238015128763</v>
      </c>
      <c r="K5" s="687"/>
    </row>
    <row r="6" spans="1:11" s="33" customFormat="1" ht="20.100000000000001" customHeight="1">
      <c r="A6" s="32"/>
      <c r="B6" s="1107" t="s">
        <v>1154</v>
      </c>
      <c r="C6" s="1107"/>
      <c r="D6" s="727">
        <v>21.029107630919455</v>
      </c>
      <c r="E6" s="728">
        <v>7.378285658672679</v>
      </c>
      <c r="F6" s="728">
        <v>9.0021978734965646</v>
      </c>
      <c r="G6" s="728">
        <v>16.205464675874488</v>
      </c>
      <c r="H6" s="728">
        <v>35.122991703230305</v>
      </c>
      <c r="I6" s="743">
        <v>0.6836116495405552</v>
      </c>
      <c r="J6" s="744">
        <v>9.8574220809239179</v>
      </c>
      <c r="K6" s="687"/>
    </row>
    <row r="7" spans="1:11" s="33" customFormat="1" ht="20.100000000000001" customHeight="1">
      <c r="A7" s="32"/>
      <c r="B7" s="1097" t="s">
        <v>111</v>
      </c>
      <c r="C7" s="529" t="s">
        <v>112</v>
      </c>
      <c r="D7" s="730">
        <v>25.758908734882617</v>
      </c>
      <c r="E7" s="731">
        <v>6.7156245504095171</v>
      </c>
      <c r="F7" s="731">
        <v>11.350369284869442</v>
      </c>
      <c r="G7" s="731">
        <v>19.383731604189769</v>
      </c>
      <c r="H7" s="731">
        <v>26.972246023551222</v>
      </c>
      <c r="I7" s="745">
        <v>0.55497767484852378</v>
      </c>
      <c r="J7" s="746">
        <v>8.6505983293376811</v>
      </c>
      <c r="K7" s="687"/>
    </row>
    <row r="8" spans="1:11" s="33" customFormat="1" ht="20.100000000000001" customHeight="1">
      <c r="A8" s="32"/>
      <c r="B8" s="1131"/>
      <c r="C8" s="540" t="s">
        <v>113</v>
      </c>
      <c r="D8" s="733">
        <v>12.728873278772404</v>
      </c>
      <c r="E8" s="734">
        <v>8.5411765231593506</v>
      </c>
      <c r="F8" s="734">
        <v>4.8814383351989505</v>
      </c>
      <c r="G8" s="734">
        <v>10.627986942912107</v>
      </c>
      <c r="H8" s="734">
        <v>49.426573989047597</v>
      </c>
      <c r="I8" s="747">
        <v>0.9093488659950445</v>
      </c>
      <c r="J8" s="748">
        <v>11.975253198919507</v>
      </c>
      <c r="K8" s="687"/>
    </row>
    <row r="9" spans="1:11" s="33" customFormat="1" ht="20.100000000000001" customHeight="1">
      <c r="A9" s="32"/>
      <c r="B9" s="1117" t="s">
        <v>317</v>
      </c>
      <c r="C9" s="546" t="s">
        <v>1297</v>
      </c>
      <c r="D9" s="736">
        <v>18.89933368786561</v>
      </c>
      <c r="E9" s="737">
        <v>9.700159539525135</v>
      </c>
      <c r="F9" s="737">
        <v>8.4113304345105888</v>
      </c>
      <c r="G9" s="737">
        <v>18.398348296680954</v>
      </c>
      <c r="H9" s="737">
        <v>26.524540932836988</v>
      </c>
      <c r="I9" s="749">
        <v>1.3183908405543219</v>
      </c>
      <c r="J9" s="750">
        <v>16.111302280476743</v>
      </c>
      <c r="K9" s="687"/>
    </row>
    <row r="10" spans="1:11" s="33" customFormat="1" ht="20.100000000000001" customHeight="1">
      <c r="B10" s="1119"/>
      <c r="C10" s="170" t="s">
        <v>1305</v>
      </c>
      <c r="D10" s="739">
        <v>23.322721377196086</v>
      </c>
      <c r="E10" s="740">
        <v>4.8777940606734376</v>
      </c>
      <c r="F10" s="740">
        <v>9.6385197163407295</v>
      </c>
      <c r="G10" s="740">
        <v>13.843886334158709</v>
      </c>
      <c r="H10" s="740">
        <v>44.382906328431623</v>
      </c>
      <c r="I10" s="751" t="s">
        <v>381</v>
      </c>
      <c r="J10" s="752">
        <v>3.1224417605740564</v>
      </c>
    </row>
    <row r="11" spans="1:11">
      <c r="B11" s="65" t="s">
        <v>1299</v>
      </c>
    </row>
    <row r="13" spans="1:11">
      <c r="D13" s="350"/>
      <c r="E13" s="350"/>
      <c r="F13" s="350"/>
      <c r="G13" s="350"/>
      <c r="H13" s="350"/>
      <c r="I13" s="350"/>
      <c r="J13" s="350"/>
    </row>
    <row r="14" spans="1:11">
      <c r="D14" s="350"/>
      <c r="E14" s="350"/>
      <c r="F14" s="350"/>
      <c r="G14" s="350"/>
      <c r="H14" s="350"/>
      <c r="I14" s="350"/>
      <c r="J14" s="350"/>
    </row>
    <row r="15" spans="1:11">
      <c r="D15" s="350"/>
      <c r="E15" s="350"/>
      <c r="F15" s="350"/>
      <c r="G15" s="350"/>
      <c r="H15" s="350"/>
      <c r="I15" s="350"/>
      <c r="J15" s="350"/>
    </row>
    <row r="16" spans="1:11">
      <c r="D16" s="350"/>
      <c r="E16" s="350"/>
      <c r="F16" s="350"/>
      <c r="G16" s="350"/>
      <c r="H16" s="350"/>
      <c r="I16" s="350"/>
      <c r="J16" s="350"/>
    </row>
    <row r="17" spans="4:10">
      <c r="D17" s="350"/>
      <c r="E17" s="350"/>
      <c r="F17" s="350"/>
      <c r="G17" s="350"/>
      <c r="H17" s="350"/>
      <c r="I17" s="350"/>
      <c r="J17" s="350"/>
    </row>
    <row r="18" spans="4:10">
      <c r="D18" s="350"/>
      <c r="E18" s="350"/>
      <c r="F18" s="350"/>
      <c r="G18" s="350"/>
      <c r="H18" s="350"/>
      <c r="I18" s="350"/>
      <c r="J18" s="350"/>
    </row>
  </sheetData>
  <mergeCells count="5">
    <mergeCell ref="B5:C5"/>
    <mergeCell ref="B6:C6"/>
    <mergeCell ref="B7:B8"/>
    <mergeCell ref="B9:B10"/>
    <mergeCell ref="B4:C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0" orientation="landscape" horizontalDpi="4294967295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K16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17.75" style="190" customWidth="1"/>
    <col min="4" max="11" width="11.625" style="190" customWidth="1"/>
    <col min="12" max="16384" width="9" style="190"/>
  </cols>
  <sheetData>
    <row r="1" spans="1:11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</row>
    <row r="2" spans="1:11" ht="20.100000000000001" customHeight="1">
      <c r="A2" s="189"/>
      <c r="B2" s="1" t="s">
        <v>900</v>
      </c>
      <c r="D2" s="1"/>
      <c r="E2" s="1"/>
      <c r="F2" s="1"/>
      <c r="G2" s="1"/>
      <c r="H2" s="1"/>
      <c r="I2" s="1"/>
      <c r="J2" s="1"/>
      <c r="K2" s="1"/>
    </row>
    <row r="3" spans="1:11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1" t="s">
        <v>901</v>
      </c>
    </row>
    <row r="4" spans="1:11" s="33" customFormat="1" ht="40.15" customHeight="1">
      <c r="A4" s="32"/>
      <c r="B4" s="1083"/>
      <c r="C4" s="1091"/>
      <c r="D4" s="1024" t="s">
        <v>902</v>
      </c>
      <c r="E4" s="341" t="s">
        <v>903</v>
      </c>
      <c r="F4" s="341" t="s">
        <v>904</v>
      </c>
      <c r="G4" s="341" t="s">
        <v>905</v>
      </c>
      <c r="H4" s="341" t="s">
        <v>906</v>
      </c>
      <c r="I4" s="341" t="s">
        <v>907</v>
      </c>
      <c r="J4" s="686" t="s">
        <v>908</v>
      </c>
      <c r="K4" s="686" t="s">
        <v>909</v>
      </c>
    </row>
    <row r="5" spans="1:11" s="33" customFormat="1" ht="20.100000000000001" customHeight="1">
      <c r="A5" s="32"/>
      <c r="B5" s="1210" t="s">
        <v>91</v>
      </c>
      <c r="C5" s="1211"/>
      <c r="D5" s="725">
        <v>16.42538369435071</v>
      </c>
      <c r="E5" s="742">
        <v>36.429193425492542</v>
      </c>
      <c r="F5" s="753">
        <v>10.819636442799609</v>
      </c>
      <c r="G5" s="753">
        <v>21.933166430826169</v>
      </c>
      <c r="H5" s="753">
        <v>0.47349515619897686</v>
      </c>
      <c r="I5" s="753">
        <v>3.1756830303689996</v>
      </c>
      <c r="J5" s="754">
        <v>7.8698160444105794</v>
      </c>
      <c r="K5" s="754">
        <v>2.8736257755524108</v>
      </c>
    </row>
    <row r="6" spans="1:11" s="33" customFormat="1" ht="20.100000000000001" customHeight="1">
      <c r="A6" s="32"/>
      <c r="B6" s="1095" t="s">
        <v>910</v>
      </c>
      <c r="C6" s="1096"/>
      <c r="D6" s="755">
        <v>11.071765816808309</v>
      </c>
      <c r="E6" s="755">
        <v>38.684293358514324</v>
      </c>
      <c r="F6" s="755">
        <v>0.38558388416745354</v>
      </c>
      <c r="G6" s="755">
        <v>40.423355366698146</v>
      </c>
      <c r="H6" s="755">
        <v>0.33836953100409189</v>
      </c>
      <c r="I6" s="756">
        <v>0.34623858986465217</v>
      </c>
      <c r="J6" s="756">
        <v>8.3648095687755752</v>
      </c>
      <c r="K6" s="757">
        <v>0.38558388416745354</v>
      </c>
    </row>
    <row r="7" spans="1:11" s="33" customFormat="1" ht="20.100000000000001" customHeight="1">
      <c r="A7" s="32"/>
      <c r="B7" s="1097" t="s">
        <v>911</v>
      </c>
      <c r="C7" s="1058" t="s">
        <v>912</v>
      </c>
      <c r="D7" s="737">
        <v>12.042581503659349</v>
      </c>
      <c r="E7" s="737">
        <v>37.23220226214238</v>
      </c>
      <c r="F7" s="737">
        <v>0.65202927478376582</v>
      </c>
      <c r="G7" s="737">
        <v>42.980705256154359</v>
      </c>
      <c r="H7" s="737">
        <v>0.57218895542248838</v>
      </c>
      <c r="I7" s="749" t="s">
        <v>381</v>
      </c>
      <c r="J7" s="749">
        <v>5.8682634730538927</v>
      </c>
      <c r="K7" s="750">
        <v>0.65202927478376582</v>
      </c>
    </row>
    <row r="8" spans="1:11" s="33" customFormat="1" ht="20.100000000000001" customHeight="1">
      <c r="A8" s="32"/>
      <c r="B8" s="1099"/>
      <c r="C8" s="1062" t="s">
        <v>113</v>
      </c>
      <c r="D8" s="758">
        <v>9.6668592335836703</v>
      </c>
      <c r="E8" s="758">
        <v>40.785673021374933</v>
      </c>
      <c r="F8" s="758" t="s">
        <v>381</v>
      </c>
      <c r="G8" s="758">
        <v>36.722511072597733</v>
      </c>
      <c r="H8" s="758" t="s">
        <v>381</v>
      </c>
      <c r="I8" s="759">
        <v>0.84729443481609856</v>
      </c>
      <c r="J8" s="759">
        <v>11.977662237627577</v>
      </c>
      <c r="K8" s="760" t="s">
        <v>381</v>
      </c>
    </row>
    <row r="9" spans="1:11" ht="13.5" customHeight="1">
      <c r="B9" s="65" t="s">
        <v>913</v>
      </c>
      <c r="C9" s="33"/>
      <c r="D9" s="66"/>
      <c r="E9" s="66"/>
      <c r="F9" s="66"/>
      <c r="G9" s="66"/>
      <c r="H9" s="66"/>
      <c r="I9" s="66"/>
      <c r="J9" s="66"/>
      <c r="K9" s="66"/>
    </row>
    <row r="11" spans="1:11">
      <c r="D11" s="350"/>
      <c r="E11" s="350"/>
      <c r="F11" s="350"/>
      <c r="G11" s="350"/>
      <c r="H11" s="350"/>
      <c r="I11" s="350"/>
      <c r="J11" s="350"/>
      <c r="K11" s="350"/>
    </row>
    <row r="12" spans="1:11">
      <c r="D12" s="350"/>
      <c r="E12" s="350"/>
      <c r="F12" s="350"/>
      <c r="G12" s="350"/>
      <c r="H12" s="350"/>
      <c r="I12" s="350"/>
      <c r="J12" s="350"/>
      <c r="K12" s="350"/>
    </row>
    <row r="13" spans="1:11">
      <c r="D13" s="350"/>
      <c r="E13" s="350"/>
      <c r="F13" s="350"/>
      <c r="G13" s="350"/>
      <c r="H13" s="350"/>
      <c r="I13" s="350"/>
      <c r="J13" s="350"/>
      <c r="K13" s="350"/>
    </row>
    <row r="14" spans="1:11">
      <c r="D14" s="350"/>
      <c r="E14" s="350"/>
      <c r="F14" s="350"/>
      <c r="G14" s="350"/>
      <c r="H14" s="350"/>
      <c r="I14" s="350"/>
      <c r="J14" s="350"/>
      <c r="K14" s="350"/>
    </row>
    <row r="15" spans="1:11">
      <c r="D15" s="350"/>
      <c r="E15" s="350"/>
      <c r="F15" s="350"/>
      <c r="G15" s="350"/>
      <c r="H15" s="350"/>
      <c r="I15" s="350"/>
      <c r="J15" s="350"/>
      <c r="K15" s="350"/>
    </row>
    <row r="16" spans="1:11">
      <c r="D16" s="350"/>
      <c r="E16" s="350"/>
      <c r="F16" s="350"/>
      <c r="G16" s="350"/>
      <c r="H16" s="350"/>
      <c r="I16" s="350"/>
      <c r="J16" s="350"/>
      <c r="K16" s="350"/>
    </row>
  </sheetData>
  <mergeCells count="4">
    <mergeCell ref="B5:C5"/>
    <mergeCell ref="B6:C6"/>
    <mergeCell ref="B7:B8"/>
    <mergeCell ref="B4:C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2" orientation="landscape" horizontalDpi="4294967295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M16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4" width="13.625" style="190" customWidth="1"/>
    <col min="5" max="5" width="12.625" style="190" customWidth="1"/>
    <col min="6" max="6" width="14" style="190" customWidth="1"/>
    <col min="7" max="7" width="12.625" style="190" customWidth="1"/>
    <col min="8" max="8" width="13.25" style="190" customWidth="1"/>
    <col min="9" max="11" width="12.625" style="190" customWidth="1"/>
    <col min="12" max="12" width="10.625" style="190" customWidth="1"/>
    <col min="13" max="16384" width="9" style="190"/>
  </cols>
  <sheetData>
    <row r="1" spans="1:13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3" ht="20.100000000000001" customHeight="1">
      <c r="A2" s="189"/>
      <c r="B2" s="1" t="s">
        <v>914</v>
      </c>
      <c r="D2" s="1"/>
      <c r="E2" s="1"/>
      <c r="F2" s="1"/>
      <c r="G2" s="1"/>
      <c r="H2" s="1"/>
      <c r="I2" s="1"/>
      <c r="J2" s="1"/>
      <c r="K2" s="1"/>
      <c r="L2" s="1"/>
    </row>
    <row r="3" spans="1:13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1" t="s">
        <v>895</v>
      </c>
    </row>
    <row r="4" spans="1:13" s="33" customFormat="1" ht="30" customHeight="1">
      <c r="A4" s="32"/>
      <c r="B4" s="1083"/>
      <c r="C4" s="1083"/>
      <c r="D4" s="1075" t="s">
        <v>915</v>
      </c>
      <c r="E4" s="960"/>
      <c r="F4" s="960"/>
      <c r="G4" s="960"/>
      <c r="H4" s="960"/>
      <c r="I4" s="960"/>
      <c r="J4" s="960"/>
      <c r="K4" s="1022"/>
      <c r="L4" s="1075" t="s">
        <v>916</v>
      </c>
      <c r="M4" s="190"/>
    </row>
    <row r="5" spans="1:13" s="33" customFormat="1" ht="49.9" customHeight="1">
      <c r="A5" s="32"/>
      <c r="B5" s="1086"/>
      <c r="C5" s="1086"/>
      <c r="D5" s="1089"/>
      <c r="E5" s="1023" t="s">
        <v>917</v>
      </c>
      <c r="F5" s="1023" t="s">
        <v>918</v>
      </c>
      <c r="G5" s="1023" t="s">
        <v>919</v>
      </c>
      <c r="H5" s="1023" t="s">
        <v>920</v>
      </c>
      <c r="I5" s="1023" t="s">
        <v>921</v>
      </c>
      <c r="J5" s="1023" t="s">
        <v>922</v>
      </c>
      <c r="K5" s="959" t="s">
        <v>194</v>
      </c>
      <c r="L5" s="1089"/>
      <c r="M5" s="190"/>
    </row>
    <row r="6" spans="1:13" s="33" customFormat="1" ht="20.100000000000001" customHeight="1">
      <c r="A6" s="32"/>
      <c r="B6" s="1210" t="s">
        <v>91</v>
      </c>
      <c r="C6" s="1210"/>
      <c r="D6" s="761">
        <v>62.841515184499841</v>
      </c>
      <c r="E6" s="742">
        <v>28.717209099814955</v>
      </c>
      <c r="F6" s="753">
        <v>2.1334494394252745</v>
      </c>
      <c r="G6" s="753">
        <v>3.3607271144007833</v>
      </c>
      <c r="H6" s="753">
        <v>19.538478284532491</v>
      </c>
      <c r="I6" s="753">
        <v>1.7171002503537609</v>
      </c>
      <c r="J6" s="753">
        <v>5.2329378469576575</v>
      </c>
      <c r="K6" s="762">
        <v>2.1416131490149124</v>
      </c>
      <c r="L6" s="60">
        <v>37.158484815500167</v>
      </c>
      <c r="M6" s="190"/>
    </row>
    <row r="7" spans="1:13" s="33" customFormat="1" ht="20.100000000000001" customHeight="1">
      <c r="A7" s="32"/>
      <c r="B7" s="1095" t="s">
        <v>923</v>
      </c>
      <c r="C7" s="1095"/>
      <c r="D7" s="763">
        <v>32.782499213094113</v>
      </c>
      <c r="E7" s="764">
        <v>14.290210890777463</v>
      </c>
      <c r="F7" s="765" t="s">
        <v>381</v>
      </c>
      <c r="G7" s="765">
        <v>3.3679571923197988</v>
      </c>
      <c r="H7" s="765">
        <v>9.9543594586087494</v>
      </c>
      <c r="I7" s="764">
        <v>0.41706011960969469</v>
      </c>
      <c r="J7" s="765">
        <v>1.7941454202077429</v>
      </c>
      <c r="K7" s="766">
        <v>2.9587661315706644</v>
      </c>
      <c r="L7" s="211">
        <v>67.217500786905887</v>
      </c>
    </row>
    <row r="8" spans="1:13" s="33" customFormat="1" ht="20.100000000000001" customHeight="1">
      <c r="A8" s="32"/>
      <c r="B8" s="1097" t="s">
        <v>924</v>
      </c>
      <c r="C8" s="1060" t="s">
        <v>925</v>
      </c>
      <c r="D8" s="767">
        <v>37.005988023952099</v>
      </c>
      <c r="E8" s="749">
        <v>17.897538256819693</v>
      </c>
      <c r="F8" s="737" t="s">
        <v>381</v>
      </c>
      <c r="G8" s="737">
        <v>2.4484364604125086</v>
      </c>
      <c r="H8" s="737">
        <v>10.459081836327346</v>
      </c>
      <c r="I8" s="749">
        <v>0.70525615435795075</v>
      </c>
      <c r="J8" s="737">
        <v>2.4484364604125086</v>
      </c>
      <c r="K8" s="1064">
        <v>3.0472388556220893</v>
      </c>
      <c r="L8" s="750">
        <v>62.994011976047901</v>
      </c>
    </row>
    <row r="9" spans="1:13" s="33" customFormat="1" ht="20.100000000000001" customHeight="1">
      <c r="A9" s="768"/>
      <c r="B9" s="1099"/>
      <c r="C9" s="1061" t="s">
        <v>798</v>
      </c>
      <c r="D9" s="769">
        <v>26.670518005006738</v>
      </c>
      <c r="E9" s="751">
        <v>9.0699017908723292</v>
      </c>
      <c r="F9" s="740" t="s">
        <v>381</v>
      </c>
      <c r="G9" s="740">
        <v>4.6986327748892744</v>
      </c>
      <c r="H9" s="740">
        <v>9.2239553244752557</v>
      </c>
      <c r="I9" s="751" t="s">
        <v>381</v>
      </c>
      <c r="J9" s="740">
        <v>0.84729443481609856</v>
      </c>
      <c r="K9" s="770">
        <v>2.8307336799537843</v>
      </c>
      <c r="L9" s="752">
        <v>73.329481994993259</v>
      </c>
    </row>
    <row r="10" spans="1:13" ht="13.5" customHeight="1">
      <c r="B10" s="65" t="s">
        <v>913</v>
      </c>
      <c r="C10" s="33"/>
    </row>
    <row r="11" spans="1:13">
      <c r="D11" s="350"/>
      <c r="E11" s="350"/>
      <c r="F11" s="350"/>
      <c r="G11" s="350"/>
      <c r="H11" s="350"/>
      <c r="I11" s="350"/>
      <c r="J11" s="350"/>
      <c r="K11" s="350"/>
      <c r="L11" s="350"/>
    </row>
    <row r="12" spans="1:13">
      <c r="D12" s="350"/>
      <c r="E12" s="350"/>
      <c r="F12" s="350"/>
      <c r="G12" s="350"/>
      <c r="H12" s="350"/>
      <c r="I12" s="350"/>
      <c r="J12" s="350"/>
      <c r="K12" s="350"/>
      <c r="L12" s="350"/>
    </row>
    <row r="13" spans="1:13">
      <c r="D13" s="350"/>
      <c r="E13" s="350"/>
      <c r="F13" s="350"/>
      <c r="G13" s="350"/>
      <c r="H13" s="350"/>
      <c r="I13" s="350"/>
      <c r="J13" s="350"/>
      <c r="K13" s="350"/>
      <c r="L13" s="350"/>
    </row>
    <row r="14" spans="1:13">
      <c r="D14" s="350"/>
      <c r="E14" s="350"/>
      <c r="F14" s="350"/>
      <c r="G14" s="350"/>
      <c r="H14" s="350"/>
      <c r="I14" s="350"/>
      <c r="J14" s="350"/>
      <c r="K14" s="350"/>
      <c r="L14" s="350"/>
    </row>
    <row r="15" spans="1:13">
      <c r="D15" s="350"/>
      <c r="E15" s="350"/>
      <c r="F15" s="350"/>
      <c r="G15" s="350"/>
      <c r="H15" s="350"/>
      <c r="I15" s="350"/>
      <c r="J15" s="350"/>
      <c r="K15" s="350"/>
      <c r="L15" s="350"/>
    </row>
    <row r="16" spans="1:13">
      <c r="D16" s="350"/>
      <c r="E16" s="350"/>
      <c r="F16" s="350"/>
      <c r="G16" s="350"/>
      <c r="H16" s="350"/>
      <c r="I16" s="350"/>
      <c r="J16" s="350"/>
      <c r="K16" s="350"/>
      <c r="L16" s="350"/>
    </row>
  </sheetData>
  <mergeCells count="6">
    <mergeCell ref="B8:B9"/>
    <mergeCell ref="B4:C5"/>
    <mergeCell ref="D4:D5"/>
    <mergeCell ref="L4:L5"/>
    <mergeCell ref="B6:C6"/>
    <mergeCell ref="B7:C7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0" orientation="landscape" horizontalDpi="4294967295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P17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3.625" style="29" customWidth="1"/>
    <col min="3" max="3" width="7.625" style="29" customWidth="1"/>
    <col min="4" max="4" width="12.625" style="29" customWidth="1"/>
    <col min="5" max="5" width="9" style="29" customWidth="1"/>
    <col min="6" max="16" width="8.25" style="29" customWidth="1"/>
    <col min="17" max="16384" width="9" style="29"/>
  </cols>
  <sheetData>
    <row r="1" spans="1:16" ht="14.1" customHeight="1">
      <c r="A1" s="27"/>
      <c r="B1" s="28" t="s">
        <v>88</v>
      </c>
      <c r="C1" s="28"/>
      <c r="D1" s="28"/>
      <c r="E1" s="27"/>
      <c r="F1" s="27"/>
    </row>
    <row r="2" spans="1:16" ht="20.100000000000001" customHeight="1">
      <c r="A2" s="27"/>
      <c r="B2" s="30" t="s">
        <v>538</v>
      </c>
      <c r="C2" s="30"/>
      <c r="D2" s="30"/>
      <c r="E2" s="30"/>
      <c r="F2" s="30"/>
    </row>
    <row r="3" spans="1:16" s="33" customFormat="1" ht="20.100000000000001" customHeight="1">
      <c r="A3" s="32"/>
      <c r="B3" s="32"/>
      <c r="C3" s="32"/>
      <c r="D3" s="32"/>
      <c r="E3" s="32"/>
      <c r="P3" s="31" t="s">
        <v>539</v>
      </c>
    </row>
    <row r="4" spans="1:16" s="33" customFormat="1" ht="20.100000000000001" customHeight="1">
      <c r="A4" s="32"/>
      <c r="B4" s="1141"/>
      <c r="C4" s="1141"/>
      <c r="D4" s="1128"/>
      <c r="E4" s="1124" t="s">
        <v>540</v>
      </c>
      <c r="F4" s="1075" t="s">
        <v>541</v>
      </c>
      <c r="G4" s="367"/>
      <c r="H4" s="367"/>
      <c r="I4" s="367"/>
      <c r="J4" s="367"/>
      <c r="K4" s="367"/>
      <c r="L4" s="367"/>
      <c r="M4" s="367"/>
      <c r="N4" s="368"/>
      <c r="O4" s="1071" t="s">
        <v>542</v>
      </c>
      <c r="P4" s="1071"/>
    </row>
    <row r="5" spans="1:16" s="33" customFormat="1" ht="21" customHeight="1">
      <c r="A5" s="32"/>
      <c r="B5" s="1142"/>
      <c r="C5" s="1142"/>
      <c r="D5" s="1129"/>
      <c r="E5" s="1125"/>
      <c r="F5" s="1076"/>
      <c r="G5" s="1156" t="s">
        <v>543</v>
      </c>
      <c r="H5" s="1156"/>
      <c r="I5" s="1156" t="s">
        <v>544</v>
      </c>
      <c r="J5" s="1156"/>
      <c r="K5" s="1156" t="s">
        <v>545</v>
      </c>
      <c r="L5" s="1156"/>
      <c r="M5" s="1156" t="s">
        <v>546</v>
      </c>
      <c r="N5" s="1259"/>
      <c r="O5" s="1072"/>
      <c r="P5" s="1072"/>
    </row>
    <row r="6" spans="1:16" s="33" customFormat="1" ht="21" customHeight="1">
      <c r="A6" s="32"/>
      <c r="B6" s="1143"/>
      <c r="C6" s="1143"/>
      <c r="D6" s="1130"/>
      <c r="E6" s="1126"/>
      <c r="F6" s="1089"/>
      <c r="G6" s="370"/>
      <c r="H6" s="204" t="s">
        <v>547</v>
      </c>
      <c r="I6" s="370"/>
      <c r="J6" s="204" t="s">
        <v>547</v>
      </c>
      <c r="K6" s="370"/>
      <c r="L6" s="204" t="s">
        <v>547</v>
      </c>
      <c r="M6" s="371"/>
      <c r="N6" s="372" t="s">
        <v>547</v>
      </c>
      <c r="O6" s="369"/>
      <c r="P6" s="206" t="s">
        <v>548</v>
      </c>
    </row>
    <row r="7" spans="1:16" s="33" customFormat="1" ht="20.100000000000001" customHeight="1">
      <c r="A7" s="32"/>
      <c r="B7" s="1210" t="s">
        <v>549</v>
      </c>
      <c r="C7" s="1210"/>
      <c r="D7" s="1211"/>
      <c r="E7" s="373">
        <v>96226</v>
      </c>
      <c r="F7" s="373">
        <v>5388</v>
      </c>
      <c r="G7" s="374">
        <v>4425</v>
      </c>
      <c r="H7" s="375">
        <f t="shared" ref="H7:H14" si="0">G7/F7*100</f>
        <v>82.126948775055681</v>
      </c>
      <c r="I7" s="374">
        <v>354</v>
      </c>
      <c r="J7" s="375">
        <f t="shared" ref="J7:J14" si="1">I7/F7*100</f>
        <v>6.570155902004454</v>
      </c>
      <c r="K7" s="374">
        <v>500</v>
      </c>
      <c r="L7" s="375">
        <f t="shared" ref="L7:L14" si="2">K7/F7*100</f>
        <v>9.2798812175204155</v>
      </c>
      <c r="M7" s="374">
        <v>109</v>
      </c>
      <c r="N7" s="376">
        <f>M7/F7*100</f>
        <v>2.0230141054194508</v>
      </c>
      <c r="O7" s="59"/>
      <c r="P7" s="1021"/>
    </row>
    <row r="8" spans="1:16" s="33" customFormat="1" ht="20.100000000000001" customHeight="1">
      <c r="A8" s="32"/>
      <c r="B8" s="1099" t="s">
        <v>114</v>
      </c>
      <c r="C8" s="1102" t="s">
        <v>115</v>
      </c>
      <c r="D8" s="1103"/>
      <c r="E8" s="167">
        <v>16989</v>
      </c>
      <c r="F8" s="167">
        <v>1276</v>
      </c>
      <c r="G8" s="49">
        <v>1113</v>
      </c>
      <c r="H8" s="377">
        <f t="shared" si="0"/>
        <v>87.225705329153598</v>
      </c>
      <c r="I8" s="49">
        <v>91</v>
      </c>
      <c r="J8" s="377">
        <f t="shared" si="1"/>
        <v>7.1316614420062692</v>
      </c>
      <c r="K8" s="49">
        <v>62</v>
      </c>
      <c r="L8" s="377">
        <f t="shared" si="2"/>
        <v>4.8589341692789967</v>
      </c>
      <c r="M8" s="49">
        <v>10</v>
      </c>
      <c r="N8" s="378">
        <f>M8/F8*100</f>
        <v>0.7836990595611284</v>
      </c>
      <c r="O8" s="93"/>
      <c r="P8" s="379"/>
    </row>
    <row r="9" spans="1:16" s="33" customFormat="1" ht="20.100000000000001" customHeight="1">
      <c r="A9" s="32"/>
      <c r="B9" s="1258"/>
      <c r="C9" s="1102" t="s">
        <v>116</v>
      </c>
      <c r="D9" s="1103"/>
      <c r="E9" s="167">
        <v>11202</v>
      </c>
      <c r="F9" s="47">
        <v>177</v>
      </c>
      <c r="G9" s="49">
        <v>135</v>
      </c>
      <c r="H9" s="380">
        <f t="shared" si="0"/>
        <v>76.271186440677965</v>
      </c>
      <c r="I9" s="49">
        <v>41</v>
      </c>
      <c r="J9" s="380">
        <f t="shared" si="1"/>
        <v>23.163841807909606</v>
      </c>
      <c r="K9" s="49" t="s">
        <v>1390</v>
      </c>
      <c r="L9" s="380" t="s">
        <v>1390</v>
      </c>
      <c r="M9" s="49" t="s">
        <v>550</v>
      </c>
      <c r="N9" s="381" t="s">
        <v>550</v>
      </c>
      <c r="O9" s="93"/>
      <c r="P9" s="379"/>
    </row>
    <row r="10" spans="1:16" s="33" customFormat="1" ht="20.100000000000001" customHeight="1">
      <c r="A10" s="32"/>
      <c r="B10" s="1258"/>
      <c r="C10" s="1102" t="s">
        <v>551</v>
      </c>
      <c r="D10" s="1103"/>
      <c r="E10" s="167">
        <v>11532</v>
      </c>
      <c r="F10" s="47">
        <v>169</v>
      </c>
      <c r="G10" s="49">
        <v>141</v>
      </c>
      <c r="H10" s="380">
        <f t="shared" si="0"/>
        <v>83.431952662721898</v>
      </c>
      <c r="I10" s="49">
        <v>18</v>
      </c>
      <c r="J10" s="380">
        <f t="shared" si="1"/>
        <v>10.650887573964498</v>
      </c>
      <c r="K10" s="49">
        <v>10</v>
      </c>
      <c r="L10" s="380">
        <f t="shared" si="2"/>
        <v>5.9171597633136095</v>
      </c>
      <c r="M10" s="49" t="s">
        <v>1390</v>
      </c>
      <c r="N10" s="381" t="s">
        <v>1391</v>
      </c>
      <c r="O10" s="93"/>
      <c r="P10" s="379"/>
    </row>
    <row r="11" spans="1:16" s="33" customFormat="1" ht="20.100000000000001" customHeight="1">
      <c r="A11" s="32"/>
      <c r="B11" s="1258"/>
      <c r="C11" s="1102" t="s">
        <v>552</v>
      </c>
      <c r="D11" s="1103"/>
      <c r="E11" s="167">
        <v>15553</v>
      </c>
      <c r="F11" s="47">
        <v>459</v>
      </c>
      <c r="G11" s="49">
        <v>365</v>
      </c>
      <c r="H11" s="380">
        <f t="shared" si="0"/>
        <v>79.520697167755998</v>
      </c>
      <c r="I11" s="49">
        <v>50</v>
      </c>
      <c r="J11" s="380">
        <f t="shared" si="1"/>
        <v>10.893246187363834</v>
      </c>
      <c r="K11" s="49">
        <v>32</v>
      </c>
      <c r="L11" s="380">
        <f t="shared" si="2"/>
        <v>6.9716775599128544</v>
      </c>
      <c r="M11" s="49">
        <v>12</v>
      </c>
      <c r="N11" s="381">
        <f>M11/F11*100</f>
        <v>2.6143790849673203</v>
      </c>
      <c r="O11" s="93"/>
      <c r="P11" s="379"/>
    </row>
    <row r="12" spans="1:16" s="33" customFormat="1" ht="20.100000000000001" customHeight="1">
      <c r="A12" s="32"/>
      <c r="B12" s="1258"/>
      <c r="C12" s="1102" t="s">
        <v>119</v>
      </c>
      <c r="D12" s="1103"/>
      <c r="E12" s="167">
        <v>16344</v>
      </c>
      <c r="F12" s="47">
        <v>778</v>
      </c>
      <c r="G12" s="49">
        <v>593</v>
      </c>
      <c r="H12" s="380">
        <f t="shared" si="0"/>
        <v>76.221079691516707</v>
      </c>
      <c r="I12" s="49">
        <v>90</v>
      </c>
      <c r="J12" s="380">
        <f t="shared" si="1"/>
        <v>11.568123393316196</v>
      </c>
      <c r="K12" s="49">
        <v>79</v>
      </c>
      <c r="L12" s="380">
        <f t="shared" si="2"/>
        <v>10.154241645244216</v>
      </c>
      <c r="M12" s="49">
        <v>16</v>
      </c>
      <c r="N12" s="381">
        <f>M12/F12*100</f>
        <v>2.0565552699228791</v>
      </c>
      <c r="O12" s="93"/>
      <c r="P12" s="379"/>
    </row>
    <row r="13" spans="1:16" s="33" customFormat="1" ht="20.100000000000001" customHeight="1">
      <c r="A13" s="32"/>
      <c r="B13" s="1258"/>
      <c r="C13" s="1102" t="s">
        <v>209</v>
      </c>
      <c r="D13" s="1103"/>
      <c r="E13" s="382">
        <v>24606</v>
      </c>
      <c r="F13" s="382">
        <v>2529</v>
      </c>
      <c r="G13" s="80">
        <v>2078</v>
      </c>
      <c r="H13" s="383">
        <f t="shared" si="0"/>
        <v>82.166864373270059</v>
      </c>
      <c r="I13" s="80">
        <v>64</v>
      </c>
      <c r="J13" s="383">
        <f t="shared" si="1"/>
        <v>2.5306445235270858</v>
      </c>
      <c r="K13" s="80">
        <v>317</v>
      </c>
      <c r="L13" s="383">
        <f t="shared" si="2"/>
        <v>12.534598655595097</v>
      </c>
      <c r="M13" s="80">
        <v>70</v>
      </c>
      <c r="N13" s="384">
        <f>M13/F13*100</f>
        <v>2.7678924476077502</v>
      </c>
      <c r="O13" s="385"/>
      <c r="P13" s="386"/>
    </row>
    <row r="14" spans="1:16" s="33" customFormat="1" ht="20.100000000000001" customHeight="1">
      <c r="A14" s="32"/>
      <c r="B14" s="1258"/>
      <c r="C14" s="387"/>
      <c r="D14" s="228" t="s">
        <v>121</v>
      </c>
      <c r="E14" s="172">
        <v>17695</v>
      </c>
      <c r="F14" s="172">
        <v>2087</v>
      </c>
      <c r="G14" s="55">
        <v>1730</v>
      </c>
      <c r="H14" s="388">
        <f t="shared" si="0"/>
        <v>82.894106372783909</v>
      </c>
      <c r="I14" s="55">
        <v>26</v>
      </c>
      <c r="J14" s="388">
        <f t="shared" si="1"/>
        <v>1.2458073790129371</v>
      </c>
      <c r="K14" s="55">
        <v>267</v>
      </c>
      <c r="L14" s="388">
        <f t="shared" si="2"/>
        <v>12.793483469094394</v>
      </c>
      <c r="M14" s="55">
        <v>64</v>
      </c>
      <c r="N14" s="389">
        <f>M14/F14*100</f>
        <v>3.0666027791087687</v>
      </c>
      <c r="O14" s="91">
        <v>1238</v>
      </c>
      <c r="P14" s="393">
        <f>O14/F7*100</f>
        <v>22.976985894580547</v>
      </c>
    </row>
    <row r="15" spans="1:16" s="33" customFormat="1" ht="15" customHeight="1">
      <c r="A15" s="32"/>
      <c r="B15" s="65" t="s">
        <v>553</v>
      </c>
      <c r="C15" s="65"/>
      <c r="D15" s="65"/>
      <c r="E15" s="66"/>
      <c r="F15" s="66"/>
    </row>
    <row r="16" spans="1:16" s="33" customFormat="1" ht="15" customHeight="1">
      <c r="A16" s="32"/>
      <c r="B16" s="65" t="s">
        <v>554</v>
      </c>
      <c r="C16" s="65"/>
      <c r="D16" s="65"/>
      <c r="E16" s="67"/>
      <c r="F16" s="67"/>
    </row>
    <row r="17" s="33" customFormat="1" ht="14.25"/>
  </sheetData>
  <mergeCells count="16">
    <mergeCell ref="B4:D6"/>
    <mergeCell ref="E4:E6"/>
    <mergeCell ref="O4:P5"/>
    <mergeCell ref="G5:H5"/>
    <mergeCell ref="I5:J5"/>
    <mergeCell ref="K5:L5"/>
    <mergeCell ref="M5:N5"/>
    <mergeCell ref="F4:F6"/>
    <mergeCell ref="B7:D7"/>
    <mergeCell ref="B8:B14"/>
    <mergeCell ref="C8:D8"/>
    <mergeCell ref="C9:D9"/>
    <mergeCell ref="C10:D10"/>
    <mergeCell ref="C11:D11"/>
    <mergeCell ref="C12:D12"/>
    <mergeCell ref="C13:D13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3" orientation="landscape" horizontalDpi="4294967295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M12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9.625" style="190" customWidth="1"/>
    <col min="3" max="3" width="12" style="190" customWidth="1"/>
    <col min="4" max="12" width="8.375" style="190" customWidth="1"/>
    <col min="13" max="13" width="11.375" style="190" customWidth="1"/>
    <col min="14" max="16384" width="9" style="190"/>
  </cols>
  <sheetData>
    <row r="1" spans="1:13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3" ht="20.100000000000001" customHeight="1">
      <c r="A2" s="189"/>
      <c r="B2" s="1" t="s">
        <v>555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1" t="s">
        <v>556</v>
      </c>
    </row>
    <row r="4" spans="1:13" s="33" customFormat="1" ht="15" customHeight="1">
      <c r="A4" s="32"/>
      <c r="B4" s="1071"/>
      <c r="C4" s="1124" t="s">
        <v>557</v>
      </c>
      <c r="D4" s="1075" t="s">
        <v>558</v>
      </c>
      <c r="E4" s="359"/>
      <c r="F4" s="351"/>
      <c r="G4" s="351"/>
      <c r="H4" s="351"/>
      <c r="I4" s="351"/>
      <c r="J4" s="351"/>
      <c r="K4" s="351"/>
      <c r="L4" s="360"/>
      <c r="M4" s="1075" t="s">
        <v>559</v>
      </c>
    </row>
    <row r="5" spans="1:13" s="33" customFormat="1" ht="16.5" customHeight="1">
      <c r="A5" s="32"/>
      <c r="B5" s="1072"/>
      <c r="C5" s="1125"/>
      <c r="D5" s="1076"/>
      <c r="E5" s="1075" t="s">
        <v>561</v>
      </c>
      <c r="F5" s="1071"/>
      <c r="G5" s="1111" t="s">
        <v>562</v>
      </c>
      <c r="H5" s="1112"/>
      <c r="I5" s="1071" t="s">
        <v>563</v>
      </c>
      <c r="J5" s="1071"/>
      <c r="K5" s="1111" t="s">
        <v>564</v>
      </c>
      <c r="L5" s="1113"/>
      <c r="M5" s="1076"/>
    </row>
    <row r="6" spans="1:13" s="33" customFormat="1" ht="20.100000000000001" customHeight="1">
      <c r="A6" s="32"/>
      <c r="B6" s="1073"/>
      <c r="C6" s="1126"/>
      <c r="D6" s="1089"/>
      <c r="E6" s="354"/>
      <c r="F6" s="206" t="s">
        <v>565</v>
      </c>
      <c r="G6" s="362"/>
      <c r="H6" s="204" t="s">
        <v>565</v>
      </c>
      <c r="I6" s="352"/>
      <c r="J6" s="206" t="s">
        <v>565</v>
      </c>
      <c r="K6" s="362"/>
      <c r="L6" s="372" t="s">
        <v>565</v>
      </c>
      <c r="M6" s="1089"/>
    </row>
    <row r="7" spans="1:13" s="33" customFormat="1" ht="27" customHeight="1">
      <c r="A7" s="32"/>
      <c r="B7" s="355" t="s">
        <v>567</v>
      </c>
      <c r="C7" s="328">
        <v>16172</v>
      </c>
      <c r="D7" s="167">
        <v>11949</v>
      </c>
      <c r="E7" s="167">
        <v>2796</v>
      </c>
      <c r="F7" s="390">
        <f>E7/D7*100</f>
        <v>23.399447652523222</v>
      </c>
      <c r="G7" s="168">
        <v>3082</v>
      </c>
      <c r="H7" s="380">
        <f>G7/D7*100</f>
        <v>25.792953385220518</v>
      </c>
      <c r="I7" s="93">
        <v>3098</v>
      </c>
      <c r="J7" s="390">
        <f>I7/D7*100</f>
        <v>25.926855803832954</v>
      </c>
      <c r="K7" s="168">
        <v>2973</v>
      </c>
      <c r="L7" s="381">
        <f>K7/D7*100</f>
        <v>24.8807431584233</v>
      </c>
      <c r="M7" s="391">
        <f>D7/C7*100</f>
        <v>73.886965124907249</v>
      </c>
    </row>
    <row r="8" spans="1:13" s="33" customFormat="1" ht="27" customHeight="1">
      <c r="A8" s="32"/>
      <c r="B8" s="356" t="s">
        <v>569</v>
      </c>
      <c r="C8" s="328">
        <v>16961</v>
      </c>
      <c r="D8" s="167">
        <v>12676</v>
      </c>
      <c r="E8" s="167">
        <v>2836</v>
      </c>
      <c r="F8" s="390">
        <f>E8/D8*100</f>
        <v>22.372988324392555</v>
      </c>
      <c r="G8" s="168">
        <v>3145</v>
      </c>
      <c r="H8" s="380">
        <f>G8/D8*100</f>
        <v>24.810665825181445</v>
      </c>
      <c r="I8" s="93">
        <v>3363</v>
      </c>
      <c r="J8" s="390">
        <f>I8/D8*100</f>
        <v>26.530451246449982</v>
      </c>
      <c r="K8" s="168">
        <v>3332</v>
      </c>
      <c r="L8" s="381">
        <f>K8/D8*100</f>
        <v>26.285894603976018</v>
      </c>
      <c r="M8" s="391">
        <f>D8/C8*100</f>
        <v>74.736159424562231</v>
      </c>
    </row>
    <row r="9" spans="1:13" s="33" customFormat="1" ht="27" customHeight="1">
      <c r="A9" s="32"/>
      <c r="B9" s="358" t="s">
        <v>102</v>
      </c>
      <c r="C9" s="392">
        <v>17695</v>
      </c>
      <c r="D9" s="172">
        <v>13472</v>
      </c>
      <c r="E9" s="172">
        <v>3045</v>
      </c>
      <c r="F9" s="393">
        <f>E9/D9*100</f>
        <v>22.60243467933492</v>
      </c>
      <c r="G9" s="173">
        <v>3347</v>
      </c>
      <c r="H9" s="388">
        <f>G9/D9*100</f>
        <v>24.844121140142516</v>
      </c>
      <c r="I9" s="91">
        <v>3446</v>
      </c>
      <c r="J9" s="393">
        <f>I9/D9*100</f>
        <v>25.578978622327792</v>
      </c>
      <c r="K9" s="173">
        <v>3634</v>
      </c>
      <c r="L9" s="389">
        <f>K9/D9*100</f>
        <v>26.974465558194776</v>
      </c>
      <c r="M9" s="394">
        <f>D9/C9*100</f>
        <v>76.134501271545631</v>
      </c>
    </row>
    <row r="10" spans="1:13" s="33" customFormat="1" ht="15" customHeight="1">
      <c r="A10" s="32"/>
      <c r="B10" s="65" t="s">
        <v>570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190"/>
    </row>
    <row r="11" spans="1:13" s="33" customFormat="1" ht="15" customHeight="1">
      <c r="A11" s="32"/>
      <c r="B11" s="65" t="s">
        <v>571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</row>
    <row r="12" spans="1:13" s="33" customFormat="1" ht="14.25">
      <c r="B12" s="304"/>
    </row>
  </sheetData>
  <mergeCells count="8">
    <mergeCell ref="B4:B6"/>
    <mergeCell ref="C4:C6"/>
    <mergeCell ref="D4:D6"/>
    <mergeCell ref="M4:M6"/>
    <mergeCell ref="E5:F5"/>
    <mergeCell ref="G5:H5"/>
    <mergeCell ref="I5:J5"/>
    <mergeCell ref="K5:L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4294967295" r:id="rId1"/>
  <colBreaks count="1" manualBreakCount="1">
    <brk id="12" max="1048575" man="1"/>
  </col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N16"/>
  <sheetViews>
    <sheetView showZeros="0" zoomScaleNormal="100" zoomScaleSheetLayoutView="100" workbookViewId="0">
      <selection activeCell="G27" sqref="G27"/>
    </sheetView>
  </sheetViews>
  <sheetFormatPr defaultColWidth="9" defaultRowHeight="12.75"/>
  <cols>
    <col min="1" max="1" width="1.25" style="190" customWidth="1"/>
    <col min="2" max="2" width="11.125" style="190" customWidth="1"/>
    <col min="3" max="3" width="7.625" style="190" customWidth="1"/>
    <col min="4" max="4" width="15" style="190" bestFit="1" customWidth="1"/>
    <col min="5" max="5" width="10.625" style="190" customWidth="1"/>
    <col min="6" max="6" width="8.625" style="190" customWidth="1"/>
    <col min="7" max="7" width="10.625" style="190" customWidth="1"/>
    <col min="8" max="8" width="8.625" style="190" customWidth="1"/>
    <col min="9" max="9" width="10.625" style="190" customWidth="1"/>
    <col min="10" max="10" width="8.625" style="190" customWidth="1"/>
    <col min="11" max="11" width="10.625" style="190" customWidth="1"/>
    <col min="12" max="12" width="8.625" style="190" customWidth="1"/>
    <col min="13" max="13" width="10.625" style="190" customWidth="1"/>
    <col min="14" max="14" width="8.625" style="190" customWidth="1"/>
    <col min="15" max="15" width="10.625" style="190" customWidth="1"/>
    <col min="16" max="16384" width="9" style="190"/>
  </cols>
  <sheetData>
    <row r="1" spans="1:14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</row>
    <row r="2" spans="1:14" ht="20.100000000000001" customHeight="1">
      <c r="A2" s="189"/>
      <c r="B2" s="1" t="s">
        <v>572</v>
      </c>
      <c r="C2" s="1"/>
      <c r="D2" s="1"/>
      <c r="E2" s="1"/>
      <c r="F2" s="189"/>
      <c r="G2" s="189"/>
      <c r="H2" s="189"/>
      <c r="I2" s="189"/>
      <c r="J2" s="189"/>
      <c r="K2" s="189"/>
      <c r="L2" s="189"/>
      <c r="M2" s="189"/>
      <c r="N2" s="189"/>
    </row>
    <row r="3" spans="1:14" s="33" customFormat="1" ht="20.100000000000001" customHeight="1">
      <c r="A3" s="32"/>
      <c r="B3" s="1164"/>
      <c r="C3" s="1164"/>
      <c r="D3" s="32"/>
      <c r="E3" s="32"/>
      <c r="F3" s="32"/>
      <c r="G3" s="32"/>
      <c r="H3" s="32"/>
      <c r="I3" s="32"/>
      <c r="J3" s="32"/>
      <c r="K3" s="32"/>
      <c r="L3" s="31" t="s">
        <v>573</v>
      </c>
      <c r="M3" s="32"/>
    </row>
    <row r="4" spans="1:14" s="33" customFormat="1" ht="20.100000000000001" customHeight="1">
      <c r="A4" s="32"/>
      <c r="B4" s="1187"/>
      <c r="C4" s="1188"/>
      <c r="D4" s="1075" t="s">
        <v>574</v>
      </c>
      <c r="E4" s="1074"/>
      <c r="F4" s="1074"/>
      <c r="G4" s="1074"/>
      <c r="H4" s="1074"/>
      <c r="I4" s="1074"/>
      <c r="J4" s="1074"/>
      <c r="K4" s="1074"/>
      <c r="L4" s="1074"/>
    </row>
    <row r="5" spans="1:14" s="33" customFormat="1" ht="20.100000000000001" customHeight="1">
      <c r="A5" s="32"/>
      <c r="B5" s="1165"/>
      <c r="C5" s="1166"/>
      <c r="D5" s="1076"/>
      <c r="E5" s="1077" t="s">
        <v>575</v>
      </c>
      <c r="F5" s="1083"/>
      <c r="G5" s="1081" t="s">
        <v>576</v>
      </c>
      <c r="H5" s="1078"/>
      <c r="I5" s="1081" t="s">
        <v>577</v>
      </c>
      <c r="J5" s="1078"/>
      <c r="K5" s="1083" t="s">
        <v>578</v>
      </c>
      <c r="L5" s="1083"/>
    </row>
    <row r="6" spans="1:14" s="33" customFormat="1" ht="20.100000000000001" customHeight="1">
      <c r="A6" s="32"/>
      <c r="B6" s="1167"/>
      <c r="C6" s="1168"/>
      <c r="D6" s="1089"/>
      <c r="E6" s="395"/>
      <c r="F6" s="206" t="s">
        <v>579</v>
      </c>
      <c r="G6" s="396"/>
      <c r="H6" s="204" t="s">
        <v>579</v>
      </c>
      <c r="I6" s="396"/>
      <c r="J6" s="204" t="s">
        <v>579</v>
      </c>
      <c r="K6" s="361"/>
      <c r="L6" s="206" t="s">
        <v>579</v>
      </c>
    </row>
    <row r="7" spans="1:14" s="33" customFormat="1" ht="20.100000000000001" customHeight="1">
      <c r="A7" s="32"/>
      <c r="B7" s="1205" t="s">
        <v>580</v>
      </c>
      <c r="C7" s="363" t="s">
        <v>581</v>
      </c>
      <c r="D7" s="47">
        <v>29418</v>
      </c>
      <c r="E7" s="47">
        <v>13038</v>
      </c>
      <c r="F7" s="48">
        <v>44.319804201509278</v>
      </c>
      <c r="G7" s="49">
        <v>15556</v>
      </c>
      <c r="H7" s="48">
        <v>52.879189611802303</v>
      </c>
      <c r="I7" s="49">
        <v>299</v>
      </c>
      <c r="J7" s="50">
        <v>1.0163845264803861</v>
      </c>
      <c r="K7" s="109">
        <v>525</v>
      </c>
      <c r="L7" s="42">
        <v>1.784621660208036</v>
      </c>
    </row>
    <row r="8" spans="1:14" s="33" customFormat="1" ht="20.100000000000001" customHeight="1">
      <c r="A8" s="32"/>
      <c r="B8" s="1183"/>
      <c r="C8" s="364" t="s">
        <v>582</v>
      </c>
      <c r="D8" s="47">
        <v>28961</v>
      </c>
      <c r="E8" s="47">
        <v>13359</v>
      </c>
      <c r="F8" s="48">
        <v>46.127550844238804</v>
      </c>
      <c r="G8" s="49">
        <v>14643</v>
      </c>
      <c r="H8" s="50">
        <v>50.561099409550778</v>
      </c>
      <c r="I8" s="49">
        <v>307</v>
      </c>
      <c r="J8" s="50">
        <v>1.0600462691205415</v>
      </c>
      <c r="K8" s="109">
        <v>652</v>
      </c>
      <c r="L8" s="48">
        <v>2.2513034770898792</v>
      </c>
    </row>
    <row r="9" spans="1:14" s="33" customFormat="1" ht="20.100000000000001" customHeight="1">
      <c r="A9" s="32"/>
      <c r="B9" s="1184"/>
      <c r="C9" s="170" t="s">
        <v>583</v>
      </c>
      <c r="D9" s="53">
        <v>29097</v>
      </c>
      <c r="E9" s="53">
        <v>13149</v>
      </c>
      <c r="F9" s="54">
        <v>45.190225796473868</v>
      </c>
      <c r="G9" s="55">
        <v>14763</v>
      </c>
      <c r="H9" s="56">
        <v>50.737189400969172</v>
      </c>
      <c r="I9" s="55">
        <v>290</v>
      </c>
      <c r="J9" s="56">
        <v>0.99666632298862423</v>
      </c>
      <c r="K9" s="112">
        <v>895</v>
      </c>
      <c r="L9" s="54">
        <v>3.0759184795683403</v>
      </c>
    </row>
    <row r="10" spans="1:14" s="33" customFormat="1" ht="9.75" customHeight="1">
      <c r="A10" s="32"/>
      <c r="D10" s="397"/>
      <c r="E10" s="397"/>
      <c r="F10" s="398"/>
      <c r="G10" s="397"/>
      <c r="H10" s="398"/>
      <c r="I10" s="397"/>
      <c r="J10" s="398"/>
      <c r="K10" s="397"/>
      <c r="L10" s="399"/>
    </row>
    <row r="11" spans="1:14" s="33" customFormat="1" ht="20.100000000000001" customHeight="1">
      <c r="A11" s="32"/>
      <c r="B11" s="1260" t="s">
        <v>584</v>
      </c>
      <c r="C11" s="363" t="s">
        <v>581</v>
      </c>
      <c r="D11" s="47">
        <v>5564</v>
      </c>
      <c r="E11" s="47">
        <v>1943</v>
      </c>
      <c r="F11" s="48">
        <v>34.920920201294031</v>
      </c>
      <c r="G11" s="49">
        <v>3000</v>
      </c>
      <c r="H11" s="48">
        <v>53.918044572250182</v>
      </c>
      <c r="I11" s="49">
        <v>96</v>
      </c>
      <c r="J11" s="50">
        <v>1.7253774263120056</v>
      </c>
      <c r="K11" s="109">
        <v>525</v>
      </c>
      <c r="L11" s="42">
        <v>9.4356578001437814</v>
      </c>
    </row>
    <row r="12" spans="1:14" s="33" customFormat="1" ht="20.100000000000001" customHeight="1">
      <c r="A12" s="32"/>
      <c r="B12" s="1261"/>
      <c r="C12" s="364" t="s">
        <v>582</v>
      </c>
      <c r="D12" s="47">
        <v>5862</v>
      </c>
      <c r="E12" s="47">
        <v>2173</v>
      </c>
      <c r="F12" s="48">
        <v>37.069259638348683</v>
      </c>
      <c r="G12" s="49">
        <v>2926</v>
      </c>
      <c r="H12" s="50">
        <v>49.914704878880926</v>
      </c>
      <c r="I12" s="49">
        <v>111</v>
      </c>
      <c r="J12" s="50">
        <v>1.8935516888433983</v>
      </c>
      <c r="K12" s="109">
        <v>652</v>
      </c>
      <c r="L12" s="48">
        <v>11.122483793926987</v>
      </c>
    </row>
    <row r="13" spans="1:14" s="33" customFormat="1" ht="20.100000000000001" customHeight="1">
      <c r="A13" s="32"/>
      <c r="B13" s="1262"/>
      <c r="C13" s="170" t="s">
        <v>583</v>
      </c>
      <c r="D13" s="53">
        <v>6050</v>
      </c>
      <c r="E13" s="53">
        <v>2159</v>
      </c>
      <c r="F13" s="54">
        <v>35.685950413223139</v>
      </c>
      <c r="G13" s="55">
        <v>2895</v>
      </c>
      <c r="H13" s="56">
        <v>47.851239669421489</v>
      </c>
      <c r="I13" s="55">
        <v>101</v>
      </c>
      <c r="J13" s="56">
        <v>1.6694214876033058</v>
      </c>
      <c r="K13" s="112">
        <v>895</v>
      </c>
      <c r="L13" s="54">
        <v>14.793388429752067</v>
      </c>
    </row>
    <row r="14" spans="1:14" s="33" customFormat="1" ht="20.100000000000001" customHeight="1">
      <c r="A14" s="32"/>
      <c r="B14" s="65" t="s">
        <v>585</v>
      </c>
      <c r="C14" s="65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</row>
    <row r="15" spans="1:14" s="33" customFormat="1" ht="20.100000000000001" customHeight="1">
      <c r="A15" s="32"/>
      <c r="B15" s="65" t="s">
        <v>586</v>
      </c>
      <c r="E15" s="67"/>
      <c r="F15" s="67"/>
      <c r="G15" s="67"/>
      <c r="H15" s="67"/>
      <c r="J15" s="67"/>
      <c r="K15" s="67"/>
      <c r="L15" s="67"/>
      <c r="M15" s="67"/>
      <c r="N15" s="67"/>
    </row>
    <row r="16" spans="1:14" ht="13.5" customHeight="1"/>
  </sheetData>
  <mergeCells count="10">
    <mergeCell ref="E4:L4"/>
    <mergeCell ref="E5:F5"/>
    <mergeCell ref="G5:H5"/>
    <mergeCell ref="I5:J5"/>
    <mergeCell ref="K5:L5"/>
    <mergeCell ref="B7:B9"/>
    <mergeCell ref="B11:B13"/>
    <mergeCell ref="B3:C3"/>
    <mergeCell ref="B4:C6"/>
    <mergeCell ref="D4:D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2" orientation="landscape" horizontalDpi="4294967295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O20"/>
  <sheetViews>
    <sheetView showZeros="0" zoomScaleNormal="100" zoomScaleSheetLayoutView="100" workbookViewId="0">
      <selection activeCell="C3" sqref="C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5" width="13.625" style="190" customWidth="1"/>
    <col min="6" max="6" width="8.625" style="190" customWidth="1"/>
    <col min="7" max="7" width="10.625" style="190" customWidth="1"/>
    <col min="8" max="8" width="8.625" style="190" customWidth="1"/>
    <col min="9" max="9" width="10.625" style="190" customWidth="1"/>
    <col min="10" max="10" width="8.625" style="190" customWidth="1"/>
    <col min="11" max="11" width="10.625" style="190" customWidth="1"/>
    <col min="12" max="12" width="8.625" style="190" customWidth="1"/>
    <col min="13" max="13" width="10.625" style="190" customWidth="1"/>
    <col min="14" max="14" width="8.625" style="190" customWidth="1"/>
    <col min="15" max="15" width="10.625" style="190" customWidth="1"/>
    <col min="16" max="16384" width="9" style="190"/>
  </cols>
  <sheetData>
    <row r="1" spans="1:15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5" ht="20.100000000000001" customHeight="1">
      <c r="A2" s="189"/>
      <c r="B2" s="1" t="s">
        <v>587</v>
      </c>
      <c r="E2" s="1"/>
      <c r="F2" s="1"/>
      <c r="G2" s="1"/>
      <c r="H2" s="1"/>
      <c r="I2" s="1"/>
      <c r="J2" s="1"/>
      <c r="K2" s="1"/>
      <c r="L2" s="1"/>
      <c r="M2" s="1"/>
      <c r="N2" s="1"/>
      <c r="O2" s="189"/>
    </row>
    <row r="3" spans="1:15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1" t="s">
        <v>573</v>
      </c>
      <c r="N3" s="32"/>
    </row>
    <row r="4" spans="1:15" s="33" customFormat="1" ht="20.100000000000001" customHeight="1">
      <c r="A4" s="32"/>
      <c r="B4" s="1074"/>
      <c r="C4" s="1074"/>
      <c r="D4" s="1074"/>
      <c r="E4" s="1075" t="s">
        <v>574</v>
      </c>
      <c r="F4" s="1110"/>
      <c r="G4" s="1110"/>
      <c r="H4" s="1110"/>
      <c r="I4" s="1110"/>
      <c r="J4" s="1110"/>
      <c r="K4" s="1110"/>
      <c r="L4" s="1110"/>
      <c r="M4" s="1110"/>
    </row>
    <row r="5" spans="1:15" s="33" customFormat="1" ht="20.100000000000001" customHeight="1">
      <c r="A5" s="32"/>
      <c r="B5" s="1074"/>
      <c r="C5" s="1074"/>
      <c r="D5" s="1074"/>
      <c r="E5" s="1076"/>
      <c r="F5" s="1075" t="s">
        <v>575</v>
      </c>
      <c r="G5" s="1071"/>
      <c r="H5" s="1111" t="s">
        <v>576</v>
      </c>
      <c r="I5" s="1112"/>
      <c r="J5" s="1111" t="s">
        <v>577</v>
      </c>
      <c r="K5" s="1112"/>
      <c r="L5" s="1071" t="s">
        <v>578</v>
      </c>
      <c r="M5" s="1071"/>
    </row>
    <row r="6" spans="1:15" s="33" customFormat="1" ht="20.100000000000001" customHeight="1">
      <c r="A6" s="32"/>
      <c r="B6" s="1074"/>
      <c r="C6" s="1074"/>
      <c r="D6" s="1074"/>
      <c r="E6" s="1089"/>
      <c r="F6" s="400"/>
      <c r="G6" s="206" t="s">
        <v>579</v>
      </c>
      <c r="H6" s="401"/>
      <c r="I6" s="204" t="s">
        <v>579</v>
      </c>
      <c r="J6" s="401"/>
      <c r="K6" s="204" t="s">
        <v>579</v>
      </c>
      <c r="L6" s="369"/>
      <c r="M6" s="206" t="s">
        <v>579</v>
      </c>
    </row>
    <row r="7" spans="1:15" s="33" customFormat="1" ht="20.100000000000001" customHeight="1">
      <c r="A7" s="32"/>
      <c r="B7" s="1095" t="s">
        <v>580</v>
      </c>
      <c r="C7" s="1095"/>
      <c r="D7" s="1095"/>
      <c r="E7" s="162">
        <v>29097</v>
      </c>
      <c r="F7" s="162">
        <v>13149</v>
      </c>
      <c r="G7" s="42">
        <v>45.190225796473868</v>
      </c>
      <c r="H7" s="163">
        <v>14763</v>
      </c>
      <c r="I7" s="44">
        <v>50.737189400969172</v>
      </c>
      <c r="J7" s="163">
        <v>290</v>
      </c>
      <c r="K7" s="44">
        <v>0.99666632298862423</v>
      </c>
      <c r="L7" s="164">
        <v>895</v>
      </c>
      <c r="M7" s="42">
        <v>3.0759184795683403</v>
      </c>
      <c r="N7" s="402"/>
    </row>
    <row r="8" spans="1:15" s="33" customFormat="1" ht="20.100000000000001" customHeight="1">
      <c r="A8" s="32"/>
      <c r="B8" s="1097" t="s">
        <v>588</v>
      </c>
      <c r="C8" s="1100" t="s">
        <v>589</v>
      </c>
      <c r="D8" s="1101"/>
      <c r="E8" s="218">
        <v>14953</v>
      </c>
      <c r="F8" s="218">
        <v>6407</v>
      </c>
      <c r="G8" s="74">
        <v>42.847589112552662</v>
      </c>
      <c r="H8" s="220">
        <v>8116</v>
      </c>
      <c r="I8" s="76">
        <v>54.276733765799499</v>
      </c>
      <c r="J8" s="220">
        <v>51</v>
      </c>
      <c r="K8" s="76">
        <v>0.34106868186985889</v>
      </c>
      <c r="L8" s="219">
        <v>379</v>
      </c>
      <c r="M8" s="74">
        <v>2.5346084397779709</v>
      </c>
      <c r="N8" s="402"/>
    </row>
    <row r="9" spans="1:15" s="33" customFormat="1" ht="20.100000000000001" customHeight="1">
      <c r="A9" s="32"/>
      <c r="B9" s="1131"/>
      <c r="C9" s="1146" t="s">
        <v>590</v>
      </c>
      <c r="D9" s="1140"/>
      <c r="E9" s="382">
        <v>14144</v>
      </c>
      <c r="F9" s="382">
        <v>6742</v>
      </c>
      <c r="G9" s="79">
        <v>47.66685520361991</v>
      </c>
      <c r="H9" s="403">
        <v>6647</v>
      </c>
      <c r="I9" s="81">
        <v>46.995192307692307</v>
      </c>
      <c r="J9" s="403">
        <v>239</v>
      </c>
      <c r="K9" s="81">
        <v>1.689762443438914</v>
      </c>
      <c r="L9" s="385">
        <v>516</v>
      </c>
      <c r="M9" s="79">
        <v>3.6481900452488691</v>
      </c>
      <c r="N9" s="402"/>
    </row>
    <row r="10" spans="1:15" s="33" customFormat="1" ht="20.100000000000001" customHeight="1">
      <c r="A10" s="32"/>
      <c r="B10" s="1097" t="s">
        <v>591</v>
      </c>
      <c r="C10" s="1100" t="s">
        <v>592</v>
      </c>
      <c r="D10" s="1101"/>
      <c r="E10" s="218">
        <v>188</v>
      </c>
      <c r="F10" s="218">
        <v>43</v>
      </c>
      <c r="G10" s="74">
        <v>22.872340425531913</v>
      </c>
      <c r="H10" s="220">
        <v>144</v>
      </c>
      <c r="I10" s="76">
        <v>76.59574468085107</v>
      </c>
      <c r="J10" s="220" t="s">
        <v>1349</v>
      </c>
      <c r="K10" s="76" t="s">
        <v>1349</v>
      </c>
      <c r="L10" s="219" t="s">
        <v>593</v>
      </c>
      <c r="M10" s="74" t="s">
        <v>593</v>
      </c>
      <c r="N10" s="402"/>
    </row>
    <row r="11" spans="1:15" s="33" customFormat="1" ht="20.100000000000001" customHeight="1">
      <c r="A11" s="32"/>
      <c r="B11" s="1098"/>
      <c r="C11" s="1102" t="s">
        <v>594</v>
      </c>
      <c r="D11" s="1103"/>
      <c r="E11" s="167">
        <v>4257</v>
      </c>
      <c r="F11" s="167">
        <v>1797</v>
      </c>
      <c r="G11" s="48">
        <v>42.212825933756164</v>
      </c>
      <c r="H11" s="168">
        <v>2454</v>
      </c>
      <c r="I11" s="50">
        <v>57.646229739252995</v>
      </c>
      <c r="J11" s="168">
        <v>6</v>
      </c>
      <c r="K11" s="50">
        <v>0.14094432699083861</v>
      </c>
      <c r="L11" s="93" t="s">
        <v>593</v>
      </c>
      <c r="M11" s="48" t="s">
        <v>593</v>
      </c>
      <c r="N11" s="402"/>
    </row>
    <row r="12" spans="1:15" s="33" customFormat="1" ht="20.100000000000001" customHeight="1">
      <c r="A12" s="32"/>
      <c r="B12" s="1098"/>
      <c r="C12" s="1102" t="s">
        <v>551</v>
      </c>
      <c r="D12" s="1103"/>
      <c r="E12" s="167">
        <v>5680</v>
      </c>
      <c r="F12" s="167">
        <v>2948</v>
      </c>
      <c r="G12" s="48">
        <v>51.901408450704224</v>
      </c>
      <c r="H12" s="168">
        <v>2702</v>
      </c>
      <c r="I12" s="50">
        <v>47.570422535211264</v>
      </c>
      <c r="J12" s="168">
        <v>30</v>
      </c>
      <c r="K12" s="50">
        <v>0.528169014084507</v>
      </c>
      <c r="L12" s="93" t="s">
        <v>593</v>
      </c>
      <c r="M12" s="48" t="s">
        <v>593</v>
      </c>
      <c r="N12" s="402"/>
    </row>
    <row r="13" spans="1:15" s="33" customFormat="1" ht="20.100000000000001" customHeight="1">
      <c r="A13" s="32"/>
      <c r="B13" s="1098"/>
      <c r="C13" s="1102" t="s">
        <v>552</v>
      </c>
      <c r="D13" s="1103"/>
      <c r="E13" s="167">
        <v>8167</v>
      </c>
      <c r="F13" s="167">
        <v>3952</v>
      </c>
      <c r="G13" s="48">
        <v>48.389861638300481</v>
      </c>
      <c r="H13" s="168">
        <v>4131</v>
      </c>
      <c r="I13" s="50">
        <v>50.581608913921883</v>
      </c>
      <c r="J13" s="168">
        <v>84</v>
      </c>
      <c r="K13" s="50">
        <v>1.0285294477776419</v>
      </c>
      <c r="L13" s="93" t="s">
        <v>593</v>
      </c>
      <c r="M13" s="48" t="s">
        <v>593</v>
      </c>
      <c r="N13" s="402"/>
    </row>
    <row r="14" spans="1:15" s="33" customFormat="1" ht="20.100000000000001" customHeight="1">
      <c r="A14" s="32"/>
      <c r="B14" s="1098"/>
      <c r="C14" s="1102" t="s">
        <v>595</v>
      </c>
      <c r="D14" s="1103"/>
      <c r="E14" s="167">
        <v>9910</v>
      </c>
      <c r="F14" s="167">
        <v>4409</v>
      </c>
      <c r="G14" s="48">
        <v>44.490413723511608</v>
      </c>
      <c r="H14" s="168">
        <v>5332</v>
      </c>
      <c r="I14" s="50">
        <v>53.804238143289609</v>
      </c>
      <c r="J14" s="168">
        <v>169</v>
      </c>
      <c r="K14" s="50">
        <v>1.7053481331987892</v>
      </c>
      <c r="L14" s="93" t="s">
        <v>593</v>
      </c>
      <c r="M14" s="48" t="s">
        <v>593</v>
      </c>
      <c r="N14" s="402"/>
    </row>
    <row r="15" spans="1:15" s="33" customFormat="1" ht="20.100000000000001" customHeight="1">
      <c r="A15" s="32"/>
      <c r="B15" s="1098"/>
      <c r="C15" s="1102" t="s">
        <v>596</v>
      </c>
      <c r="D15" s="1103"/>
      <c r="E15" s="167">
        <v>895</v>
      </c>
      <c r="F15" s="167" t="s">
        <v>593</v>
      </c>
      <c r="G15" s="48" t="s">
        <v>593</v>
      </c>
      <c r="H15" s="168" t="s">
        <v>593</v>
      </c>
      <c r="I15" s="50" t="s">
        <v>593</v>
      </c>
      <c r="J15" s="168" t="s">
        <v>593</v>
      </c>
      <c r="K15" s="50" t="s">
        <v>593</v>
      </c>
      <c r="L15" s="93">
        <v>895</v>
      </c>
      <c r="M15" s="48">
        <v>100</v>
      </c>
      <c r="N15" s="402"/>
    </row>
    <row r="16" spans="1:15" s="33" customFormat="1" ht="20.100000000000001" customHeight="1">
      <c r="A16" s="32"/>
      <c r="B16" s="1099"/>
      <c r="C16" s="387"/>
      <c r="D16" s="228" t="s">
        <v>597</v>
      </c>
      <c r="E16" s="404">
        <v>21</v>
      </c>
      <c r="F16" s="404" t="s">
        <v>593</v>
      </c>
      <c r="G16" s="86" t="s">
        <v>593</v>
      </c>
      <c r="H16" s="405" t="s">
        <v>593</v>
      </c>
      <c r="I16" s="88" t="s">
        <v>593</v>
      </c>
      <c r="J16" s="405" t="s">
        <v>593</v>
      </c>
      <c r="K16" s="88" t="s">
        <v>593</v>
      </c>
      <c r="L16" s="406">
        <v>21</v>
      </c>
      <c r="M16" s="86">
        <v>100</v>
      </c>
      <c r="N16" s="402"/>
    </row>
    <row r="17" spans="1:15" s="33" customFormat="1" ht="15" customHeight="1">
      <c r="A17" s="32"/>
      <c r="B17" s="65" t="s">
        <v>598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</row>
    <row r="18" spans="1:15" s="33" customFormat="1" ht="15" customHeight="1">
      <c r="A18" s="32"/>
      <c r="B18" s="65" t="s">
        <v>599</v>
      </c>
      <c r="E18" s="67"/>
      <c r="F18" s="67"/>
      <c r="G18" s="67"/>
      <c r="H18" s="67"/>
      <c r="I18" s="67"/>
      <c r="J18" s="67"/>
      <c r="K18" s="67"/>
      <c r="L18" s="67"/>
      <c r="M18" s="67"/>
    </row>
    <row r="19" spans="1:15" s="33" customFormat="1" ht="15" customHeight="1">
      <c r="A19" s="32"/>
      <c r="B19" s="65" t="s">
        <v>600</v>
      </c>
      <c r="C19" s="65"/>
      <c r="D19" s="65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1:15" s="33" customFormat="1" ht="14.25"/>
  </sheetData>
  <mergeCells count="18">
    <mergeCell ref="B4:D6"/>
    <mergeCell ref="E4:E6"/>
    <mergeCell ref="F4:M4"/>
    <mergeCell ref="F5:G5"/>
    <mergeCell ref="H5:I5"/>
    <mergeCell ref="J5:K5"/>
    <mergeCell ref="L5:M5"/>
    <mergeCell ref="C15:D15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8" orientation="landscape" horizontalDpi="4294967295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R18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10.125" style="190" customWidth="1"/>
    <col min="3" max="3" width="12.625" style="190" customWidth="1"/>
    <col min="4" max="4" width="13.625" style="190" customWidth="1"/>
    <col min="5" max="5" width="13.875" style="190" bestFit="1" customWidth="1"/>
    <col min="6" max="6" width="8.375" style="190" bestFit="1" customWidth="1"/>
    <col min="7" max="7" width="13.875" style="190" bestFit="1" customWidth="1"/>
    <col min="8" max="8" width="6.625" style="190" bestFit="1" customWidth="1"/>
    <col min="9" max="10" width="10.625" style="190" customWidth="1"/>
    <col min="11" max="11" width="12.625" style="190" bestFit="1" customWidth="1"/>
    <col min="12" max="14" width="9.125" style="190" bestFit="1" customWidth="1"/>
    <col min="15" max="15" width="10.875" style="190" bestFit="1" customWidth="1"/>
    <col min="16" max="16" width="9.125" style="190" bestFit="1" customWidth="1"/>
    <col min="17" max="17" width="9.25" style="190" bestFit="1" customWidth="1"/>
    <col min="18" max="16384" width="9" style="190"/>
  </cols>
  <sheetData>
    <row r="1" spans="1:18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</row>
    <row r="2" spans="1:18" ht="20.100000000000001" customHeight="1">
      <c r="A2" s="189"/>
      <c r="B2" s="1" t="s">
        <v>601</v>
      </c>
      <c r="D2" s="1"/>
      <c r="E2" s="1"/>
      <c r="F2" s="1"/>
      <c r="G2" s="1"/>
      <c r="H2" s="1"/>
      <c r="I2" s="1"/>
      <c r="J2" s="1"/>
      <c r="K2" s="1"/>
    </row>
    <row r="3" spans="1:18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Q3" s="31" t="s">
        <v>603</v>
      </c>
    </row>
    <row r="4" spans="1:18" ht="20.100000000000001" customHeight="1">
      <c r="B4" s="1083"/>
      <c r="C4" s="1091"/>
      <c r="D4" s="1077" t="s">
        <v>605</v>
      </c>
      <c r="E4" s="1083"/>
      <c r="F4" s="1110" t="s">
        <v>606</v>
      </c>
      <c r="G4" s="1110"/>
      <c r="H4" s="1110"/>
      <c r="I4" s="1110"/>
      <c r="J4" s="1110"/>
      <c r="K4" s="1110"/>
      <c r="L4" s="1075" t="s">
        <v>607</v>
      </c>
      <c r="M4" s="1071"/>
      <c r="N4" s="1071"/>
      <c r="O4" s="1071"/>
      <c r="P4" s="1071"/>
      <c r="Q4" s="1071"/>
    </row>
    <row r="5" spans="1:18" ht="20.100000000000001" customHeight="1">
      <c r="B5" s="1086"/>
      <c r="C5" s="1092"/>
      <c r="D5" s="1189"/>
      <c r="E5" s="1190"/>
      <c r="F5" s="1266" t="s">
        <v>608</v>
      </c>
      <c r="G5" s="1267"/>
      <c r="H5" s="1268" t="s">
        <v>609</v>
      </c>
      <c r="I5" s="1267"/>
      <c r="J5" s="1159" t="s">
        <v>610</v>
      </c>
      <c r="K5" s="1159"/>
      <c r="L5" s="1266" t="s">
        <v>611</v>
      </c>
      <c r="M5" s="1159"/>
      <c r="N5" s="1268" t="s">
        <v>612</v>
      </c>
      <c r="O5" s="1267"/>
      <c r="P5" s="1159" t="s">
        <v>613</v>
      </c>
      <c r="Q5" s="1159"/>
    </row>
    <row r="6" spans="1:18">
      <c r="B6" s="1086"/>
      <c r="C6" s="1092"/>
      <c r="D6" s="1264" t="s">
        <v>615</v>
      </c>
      <c r="E6" s="1161" t="s">
        <v>617</v>
      </c>
      <c r="F6" s="1264" t="s">
        <v>619</v>
      </c>
      <c r="G6" s="1161" t="s">
        <v>617</v>
      </c>
      <c r="H6" s="1265" t="s">
        <v>619</v>
      </c>
      <c r="I6" s="1162" t="s">
        <v>617</v>
      </c>
      <c r="J6" s="1080" t="s">
        <v>619</v>
      </c>
      <c r="K6" s="1263" t="s">
        <v>617</v>
      </c>
      <c r="L6" s="1080" t="s">
        <v>619</v>
      </c>
      <c r="M6" s="1161" t="s">
        <v>617</v>
      </c>
      <c r="N6" s="1265" t="s">
        <v>619</v>
      </c>
      <c r="O6" s="1162" t="s">
        <v>617</v>
      </c>
      <c r="P6" s="1080" t="s">
        <v>619</v>
      </c>
      <c r="Q6" s="1161" t="s">
        <v>617</v>
      </c>
    </row>
    <row r="7" spans="1:18">
      <c r="B7" s="1093"/>
      <c r="C7" s="1094"/>
      <c r="D7" s="1154"/>
      <c r="E7" s="1136"/>
      <c r="F7" s="1154"/>
      <c r="G7" s="1136"/>
      <c r="H7" s="1173"/>
      <c r="I7" s="1157"/>
      <c r="J7" s="1204"/>
      <c r="K7" s="1180"/>
      <c r="L7" s="1204"/>
      <c r="M7" s="1136"/>
      <c r="N7" s="1173"/>
      <c r="O7" s="1157"/>
      <c r="P7" s="1204"/>
      <c r="Q7" s="1136"/>
    </row>
    <row r="8" spans="1:18" ht="23.25" customHeight="1">
      <c r="B8" s="1205" t="s">
        <v>580</v>
      </c>
      <c r="C8" s="363" t="s">
        <v>581</v>
      </c>
      <c r="D8" s="409">
        <v>8538</v>
      </c>
      <c r="E8" s="409">
        <v>30292818</v>
      </c>
      <c r="F8" s="1016">
        <v>6550</v>
      </c>
      <c r="G8" s="410">
        <v>24395580</v>
      </c>
      <c r="H8" s="411">
        <v>145</v>
      </c>
      <c r="I8" s="410">
        <v>625380</v>
      </c>
      <c r="J8" s="411">
        <v>1344</v>
      </c>
      <c r="K8" s="1018">
        <v>3459364</v>
      </c>
      <c r="L8" s="431" t="s">
        <v>1350</v>
      </c>
      <c r="M8" s="410">
        <v>43549</v>
      </c>
      <c r="N8" s="411">
        <v>440</v>
      </c>
      <c r="O8" s="410">
        <v>1685381</v>
      </c>
      <c r="P8" s="411">
        <v>55</v>
      </c>
      <c r="Q8" s="409">
        <v>83570</v>
      </c>
    </row>
    <row r="9" spans="1:18" ht="16.5" customHeight="1">
      <c r="B9" s="1183"/>
      <c r="C9" s="364" t="s">
        <v>101</v>
      </c>
      <c r="D9" s="413">
        <v>9286</v>
      </c>
      <c r="E9" s="413">
        <v>34077622</v>
      </c>
      <c r="F9" s="915">
        <v>7186</v>
      </c>
      <c r="G9" s="414">
        <v>27923898</v>
      </c>
      <c r="H9" s="415">
        <v>154</v>
      </c>
      <c r="I9" s="414">
        <v>665294</v>
      </c>
      <c r="J9" s="415">
        <v>1436</v>
      </c>
      <c r="K9" s="1019">
        <v>3692739</v>
      </c>
      <c r="L9" s="461">
        <v>6</v>
      </c>
      <c r="M9" s="447">
        <v>67349</v>
      </c>
      <c r="N9" s="415">
        <v>436</v>
      </c>
      <c r="O9" s="414">
        <v>1603336</v>
      </c>
      <c r="P9" s="415">
        <v>68</v>
      </c>
      <c r="Q9" s="413">
        <v>125007</v>
      </c>
    </row>
    <row r="10" spans="1:18" ht="20.100000000000001" customHeight="1">
      <c r="B10" s="1184"/>
      <c r="C10" s="170" t="s">
        <v>620</v>
      </c>
      <c r="D10" s="417">
        <v>9538</v>
      </c>
      <c r="E10" s="417">
        <v>37740534</v>
      </c>
      <c r="F10" s="1017">
        <v>7380</v>
      </c>
      <c r="G10" s="418">
        <v>30792719</v>
      </c>
      <c r="H10" s="419">
        <v>150</v>
      </c>
      <c r="I10" s="418">
        <v>696755</v>
      </c>
      <c r="J10" s="419">
        <v>1566</v>
      </c>
      <c r="K10" s="1020">
        <v>4111823</v>
      </c>
      <c r="L10" s="603" t="s">
        <v>1350</v>
      </c>
      <c r="M10" s="418">
        <v>17982</v>
      </c>
      <c r="N10" s="419">
        <v>380</v>
      </c>
      <c r="O10" s="418">
        <v>1960482</v>
      </c>
      <c r="P10" s="419">
        <v>59</v>
      </c>
      <c r="Q10" s="417">
        <v>160772</v>
      </c>
    </row>
    <row r="11" spans="1:18" s="33" customFormat="1" ht="6" customHeight="1">
      <c r="A11" s="32"/>
      <c r="D11" s="421"/>
      <c r="E11" s="421"/>
      <c r="F11" s="415"/>
      <c r="G11" s="415"/>
      <c r="H11" s="415"/>
      <c r="I11" s="415"/>
      <c r="J11" s="415"/>
      <c r="K11" s="415"/>
      <c r="L11" s="421"/>
      <c r="M11" s="421"/>
      <c r="N11" s="421"/>
      <c r="O11" s="421"/>
      <c r="P11" s="421"/>
      <c r="Q11" s="1014"/>
    </row>
    <row r="12" spans="1:18" s="33" customFormat="1" ht="20.100000000000001" customHeight="1">
      <c r="A12" s="32"/>
      <c r="B12" s="1205" t="s">
        <v>621</v>
      </c>
      <c r="C12" s="363" t="s">
        <v>567</v>
      </c>
      <c r="D12" s="409">
        <v>5374</v>
      </c>
      <c r="E12" s="1018">
        <v>17630964</v>
      </c>
      <c r="F12" s="411">
        <v>4528</v>
      </c>
      <c r="G12" s="410">
        <v>15570878</v>
      </c>
      <c r="H12" s="411">
        <v>31</v>
      </c>
      <c r="I12" s="410">
        <v>134879</v>
      </c>
      <c r="J12" s="411">
        <v>792</v>
      </c>
      <c r="K12" s="410">
        <v>1889013</v>
      </c>
      <c r="L12" s="422" t="s">
        <v>1404</v>
      </c>
      <c r="M12" s="423" t="s">
        <v>1405</v>
      </c>
      <c r="N12" s="411">
        <v>11</v>
      </c>
      <c r="O12" s="410">
        <v>22076</v>
      </c>
      <c r="P12" s="411">
        <v>12</v>
      </c>
      <c r="Q12" s="409">
        <v>14121</v>
      </c>
    </row>
    <row r="13" spans="1:18" s="33" customFormat="1" ht="20.100000000000001" customHeight="1">
      <c r="A13" s="32"/>
      <c r="B13" s="1183"/>
      <c r="C13" s="364" t="s">
        <v>622</v>
      </c>
      <c r="D13" s="413">
        <v>5897</v>
      </c>
      <c r="E13" s="1019">
        <v>20089340</v>
      </c>
      <c r="F13" s="415">
        <v>4966</v>
      </c>
      <c r="G13" s="414">
        <v>17807609</v>
      </c>
      <c r="H13" s="415">
        <v>33</v>
      </c>
      <c r="I13" s="414">
        <v>134226</v>
      </c>
      <c r="J13" s="415">
        <v>877</v>
      </c>
      <c r="K13" s="414">
        <v>2085136</v>
      </c>
      <c r="L13" s="424" t="s">
        <v>1404</v>
      </c>
      <c r="M13" s="425" t="s">
        <v>1404</v>
      </c>
      <c r="N13" s="415">
        <v>10</v>
      </c>
      <c r="O13" s="414">
        <v>11855</v>
      </c>
      <c r="P13" s="415">
        <v>11</v>
      </c>
      <c r="Q13" s="413">
        <v>50515</v>
      </c>
    </row>
    <row r="14" spans="1:18" s="33" customFormat="1" ht="20.100000000000001" customHeight="1">
      <c r="A14" s="32"/>
      <c r="B14" s="1184"/>
      <c r="C14" s="170" t="s">
        <v>620</v>
      </c>
      <c r="D14" s="417">
        <v>6401</v>
      </c>
      <c r="E14" s="1020">
        <v>22777970</v>
      </c>
      <c r="F14" s="419">
        <v>5389</v>
      </c>
      <c r="G14" s="418">
        <v>20228054</v>
      </c>
      <c r="H14" s="419">
        <v>31</v>
      </c>
      <c r="I14" s="418">
        <v>133552</v>
      </c>
      <c r="J14" s="419">
        <v>963</v>
      </c>
      <c r="K14" s="418">
        <v>2336457</v>
      </c>
      <c r="L14" s="426" t="s">
        <v>1404</v>
      </c>
      <c r="M14" s="427" t="s">
        <v>1405</v>
      </c>
      <c r="N14" s="419">
        <v>6</v>
      </c>
      <c r="O14" s="418">
        <v>28020</v>
      </c>
      <c r="P14" s="419">
        <v>12</v>
      </c>
      <c r="Q14" s="417">
        <v>51887</v>
      </c>
      <c r="R14" s="32"/>
    </row>
    <row r="15" spans="1:18" ht="14.25">
      <c r="B15" s="65" t="s">
        <v>623</v>
      </c>
      <c r="C15" s="33"/>
      <c r="D15" s="66"/>
      <c r="E15" s="66"/>
    </row>
    <row r="16" spans="1:18" ht="14.25">
      <c r="B16" s="65" t="s">
        <v>624</v>
      </c>
      <c r="C16" s="33"/>
      <c r="D16" s="67"/>
      <c r="E16" s="67"/>
    </row>
    <row r="17" spans="2:5">
      <c r="B17" s="65" t="s">
        <v>625</v>
      </c>
      <c r="C17" s="65"/>
      <c r="D17" s="67"/>
      <c r="E17" s="67"/>
    </row>
    <row r="18" spans="2:5">
      <c r="B18" s="65"/>
      <c r="C18" s="65"/>
      <c r="D18" s="67"/>
      <c r="E18" s="67"/>
    </row>
  </sheetData>
  <mergeCells count="26">
    <mergeCell ref="P6:P7"/>
    <mergeCell ref="Q6:Q7"/>
    <mergeCell ref="M6:M7"/>
    <mergeCell ref="N6:N7"/>
    <mergeCell ref="O6:O7"/>
    <mergeCell ref="H5:I5"/>
    <mergeCell ref="J5:K5"/>
    <mergeCell ref="L5:M5"/>
    <mergeCell ref="N5:O5"/>
    <mergeCell ref="P5:Q5"/>
    <mergeCell ref="B8:B10"/>
    <mergeCell ref="B12:B14"/>
    <mergeCell ref="J6:J7"/>
    <mergeCell ref="K6:K7"/>
    <mergeCell ref="L6:L7"/>
    <mergeCell ref="D6:D7"/>
    <mergeCell ref="E6:E7"/>
    <mergeCell ref="F6:F7"/>
    <mergeCell ref="G6:G7"/>
    <mergeCell ref="H6:H7"/>
    <mergeCell ref="I6:I7"/>
    <mergeCell ref="B4:C7"/>
    <mergeCell ref="D4:E5"/>
    <mergeCell ref="F4:K4"/>
    <mergeCell ref="L4:Q4"/>
    <mergeCell ref="F5:G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57" orientation="landscape" horizontalDpi="4294967295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R29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5" width="13.625" style="190" customWidth="1"/>
    <col min="6" max="6" width="13.875" style="190" bestFit="1" customWidth="1"/>
    <col min="7" max="7" width="10.625" style="190" customWidth="1"/>
    <col min="8" max="8" width="13.875" style="190" bestFit="1" customWidth="1"/>
    <col min="9" max="9" width="8.625" style="190" customWidth="1"/>
    <col min="10" max="11" width="10.625" style="190" customWidth="1"/>
    <col min="12" max="12" width="12.625" style="190" bestFit="1" customWidth="1"/>
    <col min="13" max="16384" width="9" style="190"/>
  </cols>
  <sheetData>
    <row r="1" spans="1:18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8" ht="20.100000000000001" customHeight="1">
      <c r="A2" s="189"/>
      <c r="B2" s="1" t="s">
        <v>626</v>
      </c>
      <c r="E2" s="1"/>
      <c r="F2" s="1"/>
      <c r="G2" s="1"/>
      <c r="H2" s="1"/>
      <c r="I2" s="1"/>
      <c r="J2" s="1"/>
      <c r="K2" s="1"/>
      <c r="L2" s="1"/>
    </row>
    <row r="3" spans="1:18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R3" s="31" t="s">
        <v>602</v>
      </c>
    </row>
    <row r="4" spans="1:18" s="33" customFormat="1" ht="20.100000000000001" customHeight="1">
      <c r="A4" s="32"/>
      <c r="B4" s="1083"/>
      <c r="C4" s="1083"/>
      <c r="D4" s="1091"/>
      <c r="E4" s="1077" t="s">
        <v>604</v>
      </c>
      <c r="F4" s="1083"/>
      <c r="G4" s="1110" t="s">
        <v>606</v>
      </c>
      <c r="H4" s="1110"/>
      <c r="I4" s="1110"/>
      <c r="J4" s="1110"/>
      <c r="K4" s="1110"/>
      <c r="L4" s="1110"/>
      <c r="M4" s="1075" t="s">
        <v>607</v>
      </c>
      <c r="N4" s="1071"/>
      <c r="O4" s="1071"/>
      <c r="P4" s="1071"/>
      <c r="Q4" s="1071"/>
      <c r="R4" s="1071"/>
    </row>
    <row r="5" spans="1:18" s="33" customFormat="1" ht="20.100000000000001" customHeight="1">
      <c r="A5" s="32"/>
      <c r="B5" s="1086"/>
      <c r="C5" s="1086"/>
      <c r="D5" s="1092"/>
      <c r="E5" s="1189"/>
      <c r="F5" s="1190"/>
      <c r="G5" s="1266" t="s">
        <v>608</v>
      </c>
      <c r="H5" s="1267"/>
      <c r="I5" s="1268" t="s">
        <v>609</v>
      </c>
      <c r="J5" s="1267"/>
      <c r="K5" s="1159" t="s">
        <v>610</v>
      </c>
      <c r="L5" s="1159"/>
      <c r="M5" s="1266" t="s">
        <v>611</v>
      </c>
      <c r="N5" s="1159"/>
      <c r="O5" s="1268" t="s">
        <v>612</v>
      </c>
      <c r="P5" s="1267"/>
      <c r="Q5" s="1159" t="s">
        <v>613</v>
      </c>
      <c r="R5" s="1159"/>
    </row>
    <row r="6" spans="1:18" s="33" customFormat="1" ht="20.100000000000001" customHeight="1">
      <c r="A6" s="32"/>
      <c r="B6" s="1086"/>
      <c r="C6" s="1086"/>
      <c r="D6" s="1092"/>
      <c r="E6" s="1264" t="s">
        <v>614</v>
      </c>
      <c r="F6" s="1161" t="s">
        <v>616</v>
      </c>
      <c r="G6" s="1264" t="s">
        <v>618</v>
      </c>
      <c r="H6" s="1161" t="s">
        <v>616</v>
      </c>
      <c r="I6" s="1265" t="s">
        <v>618</v>
      </c>
      <c r="J6" s="1162" t="s">
        <v>616</v>
      </c>
      <c r="K6" s="1080" t="s">
        <v>618</v>
      </c>
      <c r="L6" s="1263" t="s">
        <v>616</v>
      </c>
      <c r="M6" s="1080" t="s">
        <v>618</v>
      </c>
      <c r="N6" s="1161" t="s">
        <v>616</v>
      </c>
      <c r="O6" s="1265" t="s">
        <v>618</v>
      </c>
      <c r="P6" s="1162" t="s">
        <v>616</v>
      </c>
      <c r="Q6" s="1080" t="s">
        <v>618</v>
      </c>
      <c r="R6" s="1161" t="s">
        <v>616</v>
      </c>
    </row>
    <row r="7" spans="1:18" s="33" customFormat="1" ht="24" customHeight="1">
      <c r="A7" s="32"/>
      <c r="B7" s="1093"/>
      <c r="C7" s="1093"/>
      <c r="D7" s="1094"/>
      <c r="E7" s="1154"/>
      <c r="F7" s="1136"/>
      <c r="G7" s="1154"/>
      <c r="H7" s="1136"/>
      <c r="I7" s="1173"/>
      <c r="J7" s="1157"/>
      <c r="K7" s="1204"/>
      <c r="L7" s="1180"/>
      <c r="M7" s="1204"/>
      <c r="N7" s="1136"/>
      <c r="O7" s="1173"/>
      <c r="P7" s="1157"/>
      <c r="Q7" s="1204"/>
      <c r="R7" s="1136"/>
    </row>
    <row r="8" spans="1:18" s="33" customFormat="1" ht="20.100000000000001" customHeight="1">
      <c r="A8" s="32"/>
      <c r="B8" s="1095" t="s">
        <v>110</v>
      </c>
      <c r="C8" s="1095"/>
      <c r="D8" s="1096"/>
      <c r="E8" s="428">
        <v>9538</v>
      </c>
      <c r="F8" s="429">
        <v>37740533</v>
      </c>
      <c r="G8" s="630">
        <v>7380</v>
      </c>
      <c r="H8" s="429">
        <v>30792719</v>
      </c>
      <c r="I8" s="429">
        <v>150</v>
      </c>
      <c r="J8" s="432">
        <v>696755</v>
      </c>
      <c r="K8" s="431">
        <v>1566</v>
      </c>
      <c r="L8" s="430">
        <v>4111823</v>
      </c>
      <c r="M8" s="286" t="s">
        <v>1349</v>
      </c>
      <c r="N8" s="319">
        <v>17982</v>
      </c>
      <c r="O8" s="277">
        <v>380</v>
      </c>
      <c r="P8" s="276">
        <v>1960482</v>
      </c>
      <c r="Q8" s="286">
        <v>59</v>
      </c>
      <c r="R8" s="277">
        <v>160772</v>
      </c>
    </row>
    <row r="9" spans="1:18" s="33" customFormat="1" ht="20.100000000000001" customHeight="1">
      <c r="A9" s="32"/>
      <c r="B9" s="1097" t="s">
        <v>627</v>
      </c>
      <c r="C9" s="1106" t="s">
        <v>628</v>
      </c>
      <c r="D9" s="1101"/>
      <c r="E9" s="433">
        <v>5250</v>
      </c>
      <c r="F9" s="437">
        <v>24699326</v>
      </c>
      <c r="G9" s="433">
        <v>4756</v>
      </c>
      <c r="H9" s="434">
        <v>22630636</v>
      </c>
      <c r="I9" s="434">
        <v>126</v>
      </c>
      <c r="J9" s="434">
        <v>618050</v>
      </c>
      <c r="K9" s="436">
        <v>162</v>
      </c>
      <c r="L9" s="435">
        <v>299215</v>
      </c>
      <c r="M9" s="332" t="s">
        <v>1349</v>
      </c>
      <c r="N9" s="319">
        <v>17982</v>
      </c>
      <c r="O9" s="319">
        <v>181</v>
      </c>
      <c r="P9" s="319">
        <v>1086519</v>
      </c>
      <c r="Q9" s="332">
        <v>22</v>
      </c>
      <c r="R9" s="320">
        <v>46924</v>
      </c>
    </row>
    <row r="10" spans="1:18" s="33" customFormat="1" ht="20.100000000000001" customHeight="1">
      <c r="A10" s="32"/>
      <c r="B10" s="1131"/>
      <c r="C10" s="1139" t="s">
        <v>629</v>
      </c>
      <c r="D10" s="1140"/>
      <c r="E10" s="438">
        <v>4288</v>
      </c>
      <c r="F10" s="442">
        <v>13041207</v>
      </c>
      <c r="G10" s="438">
        <v>2624</v>
      </c>
      <c r="H10" s="439">
        <v>8162083</v>
      </c>
      <c r="I10" s="439">
        <v>24</v>
      </c>
      <c r="J10" s="439">
        <v>78705</v>
      </c>
      <c r="K10" s="441">
        <v>1404</v>
      </c>
      <c r="L10" s="440">
        <v>3812608</v>
      </c>
      <c r="M10" s="443" t="s">
        <v>1404</v>
      </c>
      <c r="N10" s="444" t="s">
        <v>1405</v>
      </c>
      <c r="O10" s="444">
        <v>199</v>
      </c>
      <c r="P10" s="444">
        <v>873963</v>
      </c>
      <c r="Q10" s="443">
        <v>37</v>
      </c>
      <c r="R10" s="445">
        <v>113848</v>
      </c>
    </row>
    <row r="11" spans="1:18" s="33" customFormat="1" ht="20.100000000000001" customHeight="1">
      <c r="A11" s="32"/>
      <c r="B11" s="1097" t="s">
        <v>114</v>
      </c>
      <c r="C11" s="1100" t="s">
        <v>115</v>
      </c>
      <c r="D11" s="1101"/>
      <c r="E11" s="433">
        <v>42</v>
      </c>
      <c r="F11" s="437">
        <v>95002</v>
      </c>
      <c r="G11" s="433">
        <v>0</v>
      </c>
      <c r="H11" s="434">
        <v>0</v>
      </c>
      <c r="I11" s="434">
        <v>0</v>
      </c>
      <c r="J11" s="434">
        <v>0</v>
      </c>
      <c r="K11" s="436">
        <v>41</v>
      </c>
      <c r="L11" s="435">
        <v>87532</v>
      </c>
      <c r="M11" s="332" t="s">
        <v>1404</v>
      </c>
      <c r="N11" s="319" t="s">
        <v>1404</v>
      </c>
      <c r="O11" s="319" t="s">
        <v>1404</v>
      </c>
      <c r="P11" s="319" t="s">
        <v>1404</v>
      </c>
      <c r="Q11" s="332" t="s">
        <v>1354</v>
      </c>
      <c r="R11" s="320">
        <v>7470</v>
      </c>
    </row>
    <row r="12" spans="1:18" s="33" customFormat="1" ht="20.100000000000001" customHeight="1">
      <c r="A12" s="32"/>
      <c r="B12" s="1098"/>
      <c r="C12" s="1102" t="s">
        <v>116</v>
      </c>
      <c r="D12" s="1103"/>
      <c r="E12" s="446">
        <v>47</v>
      </c>
      <c r="F12" s="450">
        <v>236497</v>
      </c>
      <c r="G12" s="446">
        <v>0</v>
      </c>
      <c r="H12" s="447">
        <v>0</v>
      </c>
      <c r="I12" s="447">
        <v>0</v>
      </c>
      <c r="J12" s="447">
        <v>0</v>
      </c>
      <c r="K12" s="449">
        <v>21</v>
      </c>
      <c r="L12" s="448">
        <v>53533</v>
      </c>
      <c r="M12" s="288" t="s">
        <v>1406</v>
      </c>
      <c r="N12" s="279" t="s">
        <v>1404</v>
      </c>
      <c r="O12" s="279">
        <v>25</v>
      </c>
      <c r="P12" s="279">
        <v>180218</v>
      </c>
      <c r="Q12" s="288" t="s">
        <v>1350</v>
      </c>
      <c r="R12" s="280">
        <v>2746</v>
      </c>
    </row>
    <row r="13" spans="1:18" s="33" customFormat="1" ht="20.100000000000001" customHeight="1">
      <c r="A13" s="32"/>
      <c r="B13" s="1098"/>
      <c r="C13" s="1102" t="s">
        <v>117</v>
      </c>
      <c r="D13" s="1103"/>
      <c r="E13" s="446">
        <v>56</v>
      </c>
      <c r="F13" s="450">
        <v>242902</v>
      </c>
      <c r="G13" s="446">
        <v>0</v>
      </c>
      <c r="H13" s="447">
        <v>0</v>
      </c>
      <c r="I13" s="447" t="s">
        <v>1389</v>
      </c>
      <c r="J13" s="447">
        <v>19592</v>
      </c>
      <c r="K13" s="449">
        <v>24</v>
      </c>
      <c r="L13" s="448">
        <v>74950</v>
      </c>
      <c r="M13" s="288" t="s">
        <v>1404</v>
      </c>
      <c r="N13" s="279" t="s">
        <v>1405</v>
      </c>
      <c r="O13" s="279">
        <v>22</v>
      </c>
      <c r="P13" s="279">
        <v>120999</v>
      </c>
      <c r="Q13" s="288" t="s">
        <v>1389</v>
      </c>
      <c r="R13" s="280">
        <v>27361</v>
      </c>
    </row>
    <row r="14" spans="1:18" s="33" customFormat="1" ht="20.100000000000001" customHeight="1">
      <c r="A14" s="32"/>
      <c r="B14" s="1098"/>
      <c r="C14" s="1102" t="s">
        <v>118</v>
      </c>
      <c r="D14" s="1103"/>
      <c r="E14" s="446">
        <v>132</v>
      </c>
      <c r="F14" s="450">
        <v>563898</v>
      </c>
      <c r="G14" s="446">
        <v>0</v>
      </c>
      <c r="H14" s="447">
        <v>0</v>
      </c>
      <c r="I14" s="447">
        <v>23</v>
      </c>
      <c r="J14" s="447">
        <v>125494</v>
      </c>
      <c r="K14" s="449">
        <v>64</v>
      </c>
      <c r="L14" s="448">
        <v>194670</v>
      </c>
      <c r="M14" s="288" t="s">
        <v>1349</v>
      </c>
      <c r="N14" s="279">
        <v>17982</v>
      </c>
      <c r="O14" s="279">
        <v>27</v>
      </c>
      <c r="P14" s="279">
        <v>219907</v>
      </c>
      <c r="Q14" s="288">
        <v>15</v>
      </c>
      <c r="R14" s="280">
        <v>5845</v>
      </c>
    </row>
    <row r="15" spans="1:18" s="33" customFormat="1" ht="20.100000000000001" customHeight="1">
      <c r="A15" s="32"/>
      <c r="B15" s="1098"/>
      <c r="C15" s="1102" t="s">
        <v>119</v>
      </c>
      <c r="D15" s="1103"/>
      <c r="E15" s="446">
        <v>405</v>
      </c>
      <c r="F15" s="450">
        <v>1632810</v>
      </c>
      <c r="G15" s="446">
        <v>71</v>
      </c>
      <c r="H15" s="447">
        <v>302858</v>
      </c>
      <c r="I15" s="447">
        <v>64</v>
      </c>
      <c r="J15" s="447">
        <v>313880</v>
      </c>
      <c r="K15" s="449">
        <v>233</v>
      </c>
      <c r="L15" s="448">
        <v>742874</v>
      </c>
      <c r="M15" s="288" t="s">
        <v>1404</v>
      </c>
      <c r="N15" s="279" t="s">
        <v>1405</v>
      </c>
      <c r="O15" s="279">
        <v>15</v>
      </c>
      <c r="P15" s="279">
        <v>222741</v>
      </c>
      <c r="Q15" s="288">
        <v>22</v>
      </c>
      <c r="R15" s="280">
        <v>50457</v>
      </c>
    </row>
    <row r="16" spans="1:18" s="33" customFormat="1" ht="20.100000000000001" customHeight="1">
      <c r="A16" s="32"/>
      <c r="B16" s="1098"/>
      <c r="C16" s="1102" t="s">
        <v>209</v>
      </c>
      <c r="D16" s="1103"/>
      <c r="E16" s="446">
        <v>8856</v>
      </c>
      <c r="F16" s="450">
        <v>34969424</v>
      </c>
      <c r="G16" s="446">
        <v>7309</v>
      </c>
      <c r="H16" s="447">
        <v>30489861</v>
      </c>
      <c r="I16" s="447">
        <v>58</v>
      </c>
      <c r="J16" s="447">
        <v>237789</v>
      </c>
      <c r="K16" s="449">
        <v>1183</v>
      </c>
      <c r="L16" s="448">
        <v>2958264</v>
      </c>
      <c r="M16" s="288" t="s">
        <v>1404</v>
      </c>
      <c r="N16" s="279" t="s">
        <v>1404</v>
      </c>
      <c r="O16" s="279">
        <v>291</v>
      </c>
      <c r="P16" s="279">
        <v>1216617</v>
      </c>
      <c r="Q16" s="288">
        <v>15</v>
      </c>
      <c r="R16" s="280">
        <v>66893</v>
      </c>
    </row>
    <row r="17" spans="2:18" s="33" customFormat="1" ht="20.100000000000001" customHeight="1">
      <c r="B17" s="1099"/>
      <c r="C17" s="387"/>
      <c r="D17" s="228" t="s">
        <v>121</v>
      </c>
      <c r="E17" s="451">
        <v>6401</v>
      </c>
      <c r="F17" s="455">
        <v>22777970</v>
      </c>
      <c r="G17" s="451">
        <v>5389</v>
      </c>
      <c r="H17" s="452">
        <v>20228054</v>
      </c>
      <c r="I17" s="452">
        <v>31</v>
      </c>
      <c r="J17" s="452">
        <v>133552</v>
      </c>
      <c r="K17" s="454">
        <v>963</v>
      </c>
      <c r="L17" s="453">
        <v>2336457</v>
      </c>
      <c r="M17" s="456" t="s">
        <v>1404</v>
      </c>
      <c r="N17" s="457" t="s">
        <v>1407</v>
      </c>
      <c r="O17" s="457">
        <v>6</v>
      </c>
      <c r="P17" s="457">
        <v>28020</v>
      </c>
      <c r="Q17" s="456">
        <v>12</v>
      </c>
      <c r="R17" s="458">
        <v>51887</v>
      </c>
    </row>
    <row r="18" spans="2:18">
      <c r="B18" s="459"/>
      <c r="C18" s="460"/>
      <c r="D18" s="357"/>
      <c r="E18" s="461">
        <v>0</v>
      </c>
      <c r="F18" s="461">
        <v>0</v>
      </c>
      <c r="G18" s="461"/>
      <c r="H18" s="461"/>
      <c r="I18" s="461"/>
      <c r="J18" s="461"/>
      <c r="K18" s="461"/>
      <c r="L18" s="461"/>
      <c r="M18" s="287"/>
      <c r="N18" s="287"/>
      <c r="O18" s="287"/>
      <c r="P18" s="287"/>
      <c r="Q18" s="287"/>
      <c r="R18" s="287"/>
    </row>
    <row r="19" spans="2:18" ht="20.100000000000001" customHeight="1">
      <c r="B19" s="1095" t="s">
        <v>122</v>
      </c>
      <c r="C19" s="1095"/>
      <c r="D19" s="1096"/>
      <c r="E19" s="428">
        <v>6401</v>
      </c>
      <c r="F19" s="430">
        <v>22777970</v>
      </c>
      <c r="G19" s="431">
        <v>5389</v>
      </c>
      <c r="H19" s="429">
        <v>20228054</v>
      </c>
      <c r="I19" s="429">
        <v>31</v>
      </c>
      <c r="J19" s="643">
        <v>133552</v>
      </c>
      <c r="K19" s="431">
        <v>963</v>
      </c>
      <c r="L19" s="429">
        <v>2336457</v>
      </c>
      <c r="M19" s="275" t="s">
        <v>1408</v>
      </c>
      <c r="N19" s="277" t="s">
        <v>1404</v>
      </c>
      <c r="O19" s="277">
        <v>6</v>
      </c>
      <c r="P19" s="277">
        <v>28020</v>
      </c>
      <c r="Q19" s="1013">
        <v>12</v>
      </c>
      <c r="R19" s="277">
        <v>51887</v>
      </c>
    </row>
    <row r="20" spans="2:18" ht="20.100000000000001" customHeight="1">
      <c r="B20" s="1097" t="s">
        <v>627</v>
      </c>
      <c r="C20" s="1106" t="s">
        <v>628</v>
      </c>
      <c r="D20" s="1101"/>
      <c r="E20" s="433">
        <v>3598</v>
      </c>
      <c r="F20" s="435">
        <v>15169365</v>
      </c>
      <c r="G20" s="436">
        <v>3482</v>
      </c>
      <c r="H20" s="434">
        <v>14911220</v>
      </c>
      <c r="I20" s="434">
        <v>22</v>
      </c>
      <c r="J20" s="434">
        <v>101670</v>
      </c>
      <c r="K20" s="436">
        <v>86</v>
      </c>
      <c r="L20" s="435">
        <v>127984</v>
      </c>
      <c r="M20" s="332" t="s">
        <v>1409</v>
      </c>
      <c r="N20" s="319" t="s">
        <v>1409</v>
      </c>
      <c r="O20" s="319" t="s">
        <v>1352</v>
      </c>
      <c r="P20" s="319">
        <v>9464</v>
      </c>
      <c r="Q20" s="332" t="s">
        <v>1388</v>
      </c>
      <c r="R20" s="320">
        <v>19027</v>
      </c>
    </row>
    <row r="21" spans="2:18" ht="20.100000000000001" customHeight="1">
      <c r="B21" s="1131"/>
      <c r="C21" s="1139" t="s">
        <v>629</v>
      </c>
      <c r="D21" s="1140"/>
      <c r="E21" s="438">
        <v>2803</v>
      </c>
      <c r="F21" s="440">
        <v>7608605</v>
      </c>
      <c r="G21" s="441">
        <v>1907</v>
      </c>
      <c r="H21" s="439">
        <v>5316834</v>
      </c>
      <c r="I21" s="439">
        <v>9</v>
      </c>
      <c r="J21" s="439">
        <v>31882</v>
      </c>
      <c r="K21" s="441">
        <v>877</v>
      </c>
      <c r="L21" s="440">
        <v>2208473</v>
      </c>
      <c r="M21" s="443" t="s">
        <v>1409</v>
      </c>
      <c r="N21" s="444" t="s">
        <v>1409</v>
      </c>
      <c r="O21" s="444" t="s">
        <v>1349</v>
      </c>
      <c r="P21" s="444">
        <v>18556</v>
      </c>
      <c r="Q21" s="443">
        <v>7</v>
      </c>
      <c r="R21" s="445">
        <v>32860</v>
      </c>
    </row>
    <row r="22" spans="2:18" ht="20.100000000000001" customHeight="1">
      <c r="B22" s="1097" t="s">
        <v>114</v>
      </c>
      <c r="C22" s="1100" t="s">
        <v>127</v>
      </c>
      <c r="D22" s="1101"/>
      <c r="E22" s="433">
        <v>2071</v>
      </c>
      <c r="F22" s="435">
        <v>9629709</v>
      </c>
      <c r="G22" s="436">
        <v>1817</v>
      </c>
      <c r="H22" s="434">
        <v>8945237</v>
      </c>
      <c r="I22" s="434">
        <v>12</v>
      </c>
      <c r="J22" s="434">
        <v>54022</v>
      </c>
      <c r="K22" s="436">
        <v>236</v>
      </c>
      <c r="L22" s="435">
        <v>597743</v>
      </c>
      <c r="M22" s="332" t="s">
        <v>1410</v>
      </c>
      <c r="N22" s="319" t="s">
        <v>1404</v>
      </c>
      <c r="O22" s="319" t="s">
        <v>1349</v>
      </c>
      <c r="P22" s="319">
        <v>27400</v>
      </c>
      <c r="Q22" s="332" t="s">
        <v>1350</v>
      </c>
      <c r="R22" s="320">
        <v>5307</v>
      </c>
    </row>
    <row r="23" spans="2:18" ht="20.100000000000001" customHeight="1">
      <c r="B23" s="1098"/>
      <c r="C23" s="1102" t="s">
        <v>128</v>
      </c>
      <c r="D23" s="1103"/>
      <c r="E23" s="446">
        <v>2163</v>
      </c>
      <c r="F23" s="448">
        <v>7283151</v>
      </c>
      <c r="G23" s="449">
        <v>1857</v>
      </c>
      <c r="H23" s="447">
        <v>6511373</v>
      </c>
      <c r="I23" s="447">
        <v>11</v>
      </c>
      <c r="J23" s="447">
        <v>48886</v>
      </c>
      <c r="K23" s="449">
        <v>292</v>
      </c>
      <c r="L23" s="448">
        <v>716524</v>
      </c>
      <c r="M23" s="288" t="s">
        <v>1404</v>
      </c>
      <c r="N23" s="279" t="s">
        <v>1404</v>
      </c>
      <c r="O23" s="279" t="s">
        <v>1349</v>
      </c>
      <c r="P23" s="279">
        <v>20</v>
      </c>
      <c r="Q23" s="288" t="s">
        <v>1350</v>
      </c>
      <c r="R23" s="280">
        <v>6348</v>
      </c>
    </row>
    <row r="24" spans="2:18" ht="20.100000000000001" customHeight="1">
      <c r="B24" s="1098"/>
      <c r="C24" s="1102" t="s">
        <v>129</v>
      </c>
      <c r="D24" s="1103"/>
      <c r="E24" s="446">
        <v>1585</v>
      </c>
      <c r="F24" s="448">
        <v>4422587</v>
      </c>
      <c r="G24" s="449">
        <v>1289</v>
      </c>
      <c r="H24" s="447">
        <v>3663732</v>
      </c>
      <c r="I24" s="447">
        <v>6</v>
      </c>
      <c r="J24" s="447">
        <v>23973</v>
      </c>
      <c r="K24" s="449">
        <v>287</v>
      </c>
      <c r="L24" s="448">
        <v>705120</v>
      </c>
      <c r="M24" s="288" t="s">
        <v>1409</v>
      </c>
      <c r="N24" s="279" t="s">
        <v>1404</v>
      </c>
      <c r="O24" s="279" t="s">
        <v>1404</v>
      </c>
      <c r="P24" s="279">
        <v>27</v>
      </c>
      <c r="Q24" s="288" t="s">
        <v>1350</v>
      </c>
      <c r="R24" s="280">
        <v>29735</v>
      </c>
    </row>
    <row r="25" spans="2:18" ht="20.100000000000001" customHeight="1">
      <c r="B25" s="1099"/>
      <c r="C25" s="1147" t="s">
        <v>130</v>
      </c>
      <c r="D25" s="1109"/>
      <c r="E25" s="462">
        <v>582</v>
      </c>
      <c r="F25" s="464">
        <v>1442523</v>
      </c>
      <c r="G25" s="465">
        <v>426</v>
      </c>
      <c r="H25" s="463">
        <v>1107712</v>
      </c>
      <c r="I25" s="463" t="s">
        <v>630</v>
      </c>
      <c r="J25" s="463">
        <v>6671</v>
      </c>
      <c r="K25" s="465">
        <v>148</v>
      </c>
      <c r="L25" s="464">
        <v>317070</v>
      </c>
      <c r="M25" s="290" t="s">
        <v>1405</v>
      </c>
      <c r="N25" s="289" t="s">
        <v>1405</v>
      </c>
      <c r="O25" s="289" t="s">
        <v>1353</v>
      </c>
      <c r="P25" s="289">
        <v>573</v>
      </c>
      <c r="Q25" s="290" t="s">
        <v>1353</v>
      </c>
      <c r="R25" s="291">
        <v>10497</v>
      </c>
    </row>
    <row r="26" spans="2:18" ht="14.25">
      <c r="B26" s="65" t="s">
        <v>631</v>
      </c>
      <c r="C26" s="33"/>
      <c r="D26" s="33"/>
      <c r="E26" s="66"/>
      <c r="F26" s="66"/>
      <c r="G26" s="66"/>
      <c r="H26" s="66"/>
      <c r="I26" s="66"/>
      <c r="J26" s="66"/>
      <c r="K26" s="66"/>
      <c r="L26" s="66"/>
      <c r="M26" s="33"/>
      <c r="N26" s="33"/>
      <c r="O26" s="33"/>
      <c r="P26" s="33"/>
      <c r="Q26" s="33"/>
      <c r="R26" s="33"/>
    </row>
    <row r="27" spans="2:18" ht="14.25">
      <c r="B27" s="65" t="s">
        <v>632</v>
      </c>
      <c r="C27" s="33"/>
      <c r="D27" s="33"/>
      <c r="E27" s="67"/>
      <c r="F27" s="67"/>
      <c r="G27" s="67"/>
      <c r="H27" s="67"/>
      <c r="I27" s="67"/>
      <c r="J27" s="67"/>
      <c r="K27" s="67"/>
      <c r="L27" s="33"/>
      <c r="M27" s="33"/>
      <c r="N27" s="33"/>
      <c r="O27" s="33"/>
      <c r="P27" s="33"/>
      <c r="Q27" s="33"/>
      <c r="R27" s="33"/>
    </row>
    <row r="28" spans="2:18" ht="14.25">
      <c r="B28" s="65" t="s">
        <v>633</v>
      </c>
      <c r="C28" s="65"/>
      <c r="D28" s="65"/>
      <c r="E28" s="67"/>
      <c r="F28" s="67"/>
      <c r="G28" s="67"/>
      <c r="H28" s="67"/>
      <c r="I28" s="67"/>
      <c r="J28" s="67"/>
      <c r="K28" s="67"/>
      <c r="L28" s="67"/>
      <c r="M28" s="33"/>
      <c r="N28" s="33"/>
      <c r="O28" s="33"/>
      <c r="P28" s="33"/>
      <c r="Q28" s="33"/>
      <c r="R28" s="33"/>
    </row>
    <row r="29" spans="2:18" ht="14.25">
      <c r="B29" s="65"/>
      <c r="C29" s="65"/>
      <c r="D29" s="65"/>
      <c r="E29" s="67"/>
      <c r="F29" s="67"/>
      <c r="G29" s="67"/>
      <c r="H29" s="67"/>
      <c r="I29" s="67"/>
      <c r="J29" s="67"/>
      <c r="K29" s="67"/>
      <c r="L29" s="67"/>
      <c r="M29" s="33"/>
      <c r="N29" s="33"/>
      <c r="O29" s="33"/>
      <c r="P29" s="33"/>
      <c r="Q29" s="33"/>
      <c r="R29" s="33"/>
    </row>
  </sheetData>
  <mergeCells count="44">
    <mergeCell ref="M4:R4"/>
    <mergeCell ref="G5:H5"/>
    <mergeCell ref="I5:J5"/>
    <mergeCell ref="K5:L5"/>
    <mergeCell ref="M5:N5"/>
    <mergeCell ref="O5:P5"/>
    <mergeCell ref="Q5:R5"/>
    <mergeCell ref="I6:I7"/>
    <mergeCell ref="J6:J7"/>
    <mergeCell ref="B4:D7"/>
    <mergeCell ref="E4:F5"/>
    <mergeCell ref="G4:L4"/>
    <mergeCell ref="Q6:Q7"/>
    <mergeCell ref="R6:R7"/>
    <mergeCell ref="B8:D8"/>
    <mergeCell ref="B9:B10"/>
    <mergeCell ref="C9:D9"/>
    <mergeCell ref="C10:D10"/>
    <mergeCell ref="K6:K7"/>
    <mergeCell ref="L6:L7"/>
    <mergeCell ref="M6:M7"/>
    <mergeCell ref="N6:N7"/>
    <mergeCell ref="O6:O7"/>
    <mergeCell ref="P6:P7"/>
    <mergeCell ref="E6:E7"/>
    <mergeCell ref="F6:F7"/>
    <mergeCell ref="G6:G7"/>
    <mergeCell ref="H6:H7"/>
    <mergeCell ref="B11:B17"/>
    <mergeCell ref="C11:D11"/>
    <mergeCell ref="C12:D12"/>
    <mergeCell ref="C13:D13"/>
    <mergeCell ref="C14:D14"/>
    <mergeCell ref="C15:D15"/>
    <mergeCell ref="C16:D16"/>
    <mergeCell ref="B19:D19"/>
    <mergeCell ref="B20:B21"/>
    <mergeCell ref="C20:D20"/>
    <mergeCell ref="C21:D21"/>
    <mergeCell ref="B22:B25"/>
    <mergeCell ref="C22:D22"/>
    <mergeCell ref="C23:D23"/>
    <mergeCell ref="C24:D24"/>
    <mergeCell ref="C25:D2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57" orientation="landscape" horizont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K31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12.625" style="29" customWidth="1"/>
    <col min="3" max="4" width="10.625" style="29" customWidth="1"/>
    <col min="5" max="5" width="7.625" style="29" customWidth="1"/>
    <col min="6" max="6" width="10.625" style="29" customWidth="1"/>
    <col min="7" max="7" width="7.625" style="29" customWidth="1"/>
    <col min="8" max="8" width="10.625" style="29" customWidth="1"/>
    <col min="9" max="9" width="7.625" style="29" customWidth="1"/>
    <col min="10" max="11" width="13.625" style="207" customWidth="1"/>
    <col min="12" max="16384" width="9" style="29"/>
  </cols>
  <sheetData>
    <row r="1" spans="1:11" ht="14.1" customHeight="1">
      <c r="A1" s="27"/>
      <c r="B1" s="28" t="s">
        <v>88</v>
      </c>
      <c r="J1" s="197"/>
      <c r="K1" s="197"/>
    </row>
    <row r="2" spans="1:11" ht="20.100000000000001" customHeight="1">
      <c r="A2" s="27"/>
      <c r="B2" s="30" t="s">
        <v>322</v>
      </c>
      <c r="J2" s="197"/>
      <c r="K2" s="197"/>
    </row>
    <row r="3" spans="1:11" s="33" customFormat="1" ht="20.100000000000001" customHeight="1">
      <c r="A3" s="32"/>
      <c r="C3" s="225"/>
      <c r="D3" s="225"/>
      <c r="E3" s="225"/>
      <c r="F3" s="225"/>
      <c r="J3" s="225"/>
      <c r="K3" s="226" t="s">
        <v>323</v>
      </c>
    </row>
    <row r="4" spans="1:11" s="33" customFormat="1" ht="20.100000000000001" customHeight="1">
      <c r="A4" s="32"/>
      <c r="B4" s="1128"/>
      <c r="C4" s="1075" t="s">
        <v>324</v>
      </c>
      <c r="D4" s="1037"/>
      <c r="E4" s="1037"/>
      <c r="F4" s="1037"/>
      <c r="G4" s="1038"/>
      <c r="H4" s="1038"/>
      <c r="I4" s="1039"/>
      <c r="J4" s="1113" t="s">
        <v>325</v>
      </c>
      <c r="K4" s="1071" t="s">
        <v>326</v>
      </c>
    </row>
    <row r="5" spans="1:11" s="33" customFormat="1" ht="28.5" customHeight="1">
      <c r="A5" s="32"/>
      <c r="B5" s="1129"/>
      <c r="C5" s="1076"/>
      <c r="D5" s="1075" t="s">
        <v>327</v>
      </c>
      <c r="E5" s="1071"/>
      <c r="F5" s="1075" t="s">
        <v>328</v>
      </c>
      <c r="G5" s="1071"/>
      <c r="H5" s="1075" t="s">
        <v>329</v>
      </c>
      <c r="I5" s="1113"/>
      <c r="J5" s="1127"/>
      <c r="K5" s="1072"/>
    </row>
    <row r="6" spans="1:11" s="33" customFormat="1" ht="20.100000000000001" customHeight="1">
      <c r="A6" s="32"/>
      <c r="B6" s="1130"/>
      <c r="C6" s="1089"/>
      <c r="D6" s="1040"/>
      <c r="E6" s="962" t="s">
        <v>186</v>
      </c>
      <c r="F6" s="1040"/>
      <c r="G6" s="962" t="s">
        <v>186</v>
      </c>
      <c r="H6" s="1040"/>
      <c r="I6" s="307" t="s">
        <v>186</v>
      </c>
      <c r="J6" s="1114"/>
      <c r="K6" s="1073"/>
    </row>
    <row r="7" spans="1:11" s="33" customFormat="1" ht="20.100000000000001" customHeight="1">
      <c r="A7" s="32"/>
      <c r="B7" s="229" t="s">
        <v>286</v>
      </c>
      <c r="C7" s="47">
        <v>97076</v>
      </c>
      <c r="D7" s="47">
        <v>13677</v>
      </c>
      <c r="E7" s="48">
        <f t="shared" ref="E7:E27" si="0">(D7/C7)*100</f>
        <v>14.088961226255718</v>
      </c>
      <c r="F7" s="47">
        <v>68284</v>
      </c>
      <c r="G7" s="94">
        <f t="shared" ref="G7:G27" si="1">(F7/C7)*100</f>
        <v>70.340763937533481</v>
      </c>
      <c r="H7" s="47">
        <v>15115</v>
      </c>
      <c r="I7" s="110">
        <f t="shared" ref="I7:I27" si="2">(H7/C7)*100</f>
        <v>15.570274836210803</v>
      </c>
      <c r="J7" s="230">
        <v>110.5</v>
      </c>
      <c r="K7" s="45">
        <v>22.1</v>
      </c>
    </row>
    <row r="8" spans="1:11" s="33" customFormat="1" ht="20.100000000000001" customHeight="1">
      <c r="A8" s="32"/>
      <c r="B8" s="229" t="s">
        <v>330</v>
      </c>
      <c r="C8" s="47">
        <v>97786</v>
      </c>
      <c r="D8" s="47">
        <v>13310</v>
      </c>
      <c r="E8" s="48">
        <f t="shared" si="0"/>
        <v>13.611355408749718</v>
      </c>
      <c r="F8" s="47">
        <v>68810</v>
      </c>
      <c r="G8" s="94">
        <f t="shared" si="1"/>
        <v>70.367946331785731</v>
      </c>
      <c r="H8" s="47">
        <v>15666</v>
      </c>
      <c r="I8" s="110">
        <f t="shared" si="2"/>
        <v>16.020698259464545</v>
      </c>
      <c r="J8" s="230">
        <v>117.7</v>
      </c>
      <c r="K8" s="51">
        <v>22.8</v>
      </c>
    </row>
    <row r="9" spans="1:11" s="33" customFormat="1" ht="20.100000000000001" customHeight="1">
      <c r="A9" s="32"/>
      <c r="B9" s="229" t="s">
        <v>331</v>
      </c>
      <c r="C9" s="47">
        <v>97443</v>
      </c>
      <c r="D9" s="47">
        <v>12924</v>
      </c>
      <c r="E9" s="48">
        <f t="shared" si="0"/>
        <v>13.263138450170869</v>
      </c>
      <c r="F9" s="47">
        <v>68273</v>
      </c>
      <c r="G9" s="94">
        <f t="shared" si="1"/>
        <v>70.064550557761976</v>
      </c>
      <c r="H9" s="47">
        <v>16246</v>
      </c>
      <c r="I9" s="110">
        <f t="shared" si="2"/>
        <v>16.672310992067157</v>
      </c>
      <c r="J9" s="230">
        <v>125.7</v>
      </c>
      <c r="K9" s="51">
        <v>23.8</v>
      </c>
    </row>
    <row r="10" spans="1:11" s="33" customFormat="1" ht="20.100000000000001" customHeight="1">
      <c r="A10" s="32"/>
      <c r="B10" s="229" t="s">
        <v>332</v>
      </c>
      <c r="C10" s="47">
        <v>97884</v>
      </c>
      <c r="D10" s="47">
        <v>12702</v>
      </c>
      <c r="E10" s="48">
        <f t="shared" si="0"/>
        <v>12.97658452862572</v>
      </c>
      <c r="F10" s="47">
        <v>68301</v>
      </c>
      <c r="G10" s="94">
        <f t="shared" si="1"/>
        <v>69.777491724898852</v>
      </c>
      <c r="H10" s="47">
        <v>16881</v>
      </c>
      <c r="I10" s="110">
        <f t="shared" si="2"/>
        <v>17.24592374647542</v>
      </c>
      <c r="J10" s="230">
        <v>132.9</v>
      </c>
      <c r="K10" s="51">
        <v>24.7</v>
      </c>
    </row>
    <row r="11" spans="1:11" s="33" customFormat="1" ht="20.100000000000001" customHeight="1">
      <c r="A11" s="32"/>
      <c r="B11" s="231" t="s">
        <v>333</v>
      </c>
      <c r="C11" s="47">
        <v>98331</v>
      </c>
      <c r="D11" s="47">
        <v>12468</v>
      </c>
      <c r="E11" s="48">
        <f t="shared" si="0"/>
        <v>12.679622906306252</v>
      </c>
      <c r="F11" s="47">
        <v>68292</v>
      </c>
      <c r="G11" s="94">
        <f t="shared" si="1"/>
        <v>69.451139518564858</v>
      </c>
      <c r="H11" s="47">
        <v>17571</v>
      </c>
      <c r="I11" s="110">
        <f t="shared" si="2"/>
        <v>17.869237575128903</v>
      </c>
      <c r="J11" s="230">
        <v>140.9</v>
      </c>
      <c r="K11" s="51">
        <v>25.7</v>
      </c>
    </row>
    <row r="12" spans="1:11" s="33" customFormat="1" ht="20.100000000000001" customHeight="1">
      <c r="A12" s="32"/>
      <c r="B12" s="229" t="s">
        <v>334</v>
      </c>
      <c r="C12" s="47">
        <v>98768</v>
      </c>
      <c r="D12" s="47">
        <v>12294</v>
      </c>
      <c r="E12" s="48">
        <f t="shared" si="0"/>
        <v>12.447351368864409</v>
      </c>
      <c r="F12" s="47">
        <v>67974</v>
      </c>
      <c r="G12" s="94">
        <f t="shared" si="1"/>
        <v>68.821885630973583</v>
      </c>
      <c r="H12" s="47">
        <v>18500</v>
      </c>
      <c r="I12" s="110">
        <f t="shared" si="2"/>
        <v>18.730763000161996</v>
      </c>
      <c r="J12" s="230">
        <v>150.5</v>
      </c>
      <c r="K12" s="51">
        <v>27.2</v>
      </c>
    </row>
    <row r="13" spans="1:11" s="33" customFormat="1" ht="20.100000000000001" customHeight="1">
      <c r="A13" s="32"/>
      <c r="B13" s="229" t="s">
        <v>335</v>
      </c>
      <c r="C13" s="47">
        <v>99083</v>
      </c>
      <c r="D13" s="47">
        <v>12155</v>
      </c>
      <c r="E13" s="48">
        <f t="shared" si="0"/>
        <v>12.267492909984558</v>
      </c>
      <c r="F13" s="47">
        <v>67560</v>
      </c>
      <c r="G13" s="94">
        <f t="shared" si="1"/>
        <v>68.185258823410678</v>
      </c>
      <c r="H13" s="47">
        <v>19368</v>
      </c>
      <c r="I13" s="110">
        <f t="shared" si="2"/>
        <v>19.547248266604768</v>
      </c>
      <c r="J13" s="230">
        <v>159.30000000000001</v>
      </c>
      <c r="K13" s="51">
        <v>28.7</v>
      </c>
    </row>
    <row r="14" spans="1:11" s="33" customFormat="1" ht="20.100000000000001" customHeight="1">
      <c r="A14" s="32"/>
      <c r="B14" s="229" t="s">
        <v>336</v>
      </c>
      <c r="C14" s="47">
        <v>99366</v>
      </c>
      <c r="D14" s="47">
        <v>11943</v>
      </c>
      <c r="E14" s="48">
        <f t="shared" si="0"/>
        <v>12.019201739025421</v>
      </c>
      <c r="F14" s="47">
        <v>67159</v>
      </c>
      <c r="G14" s="94">
        <f t="shared" si="1"/>
        <v>67.587504780307157</v>
      </c>
      <c r="H14" s="47">
        <v>20264</v>
      </c>
      <c r="I14" s="110">
        <f t="shared" si="2"/>
        <v>20.393293480667431</v>
      </c>
      <c r="J14" s="230">
        <v>169.7</v>
      </c>
      <c r="K14" s="51">
        <v>30.2</v>
      </c>
    </row>
    <row r="15" spans="1:11" s="33" customFormat="1" ht="20.100000000000001" customHeight="1">
      <c r="A15" s="32"/>
      <c r="B15" s="229" t="s">
        <v>337</v>
      </c>
      <c r="C15" s="47">
        <v>99651</v>
      </c>
      <c r="D15" s="47">
        <v>11709</v>
      </c>
      <c r="E15" s="48">
        <f t="shared" si="0"/>
        <v>11.750007526266671</v>
      </c>
      <c r="F15" s="47">
        <v>66595</v>
      </c>
      <c r="G15" s="94">
        <f t="shared" si="1"/>
        <v>66.828230524530611</v>
      </c>
      <c r="H15" s="47">
        <v>21347</v>
      </c>
      <c r="I15" s="110">
        <f t="shared" si="2"/>
        <v>21.421761949202718</v>
      </c>
      <c r="J15" s="230">
        <v>182.3</v>
      </c>
      <c r="K15" s="51">
        <v>32.1</v>
      </c>
    </row>
    <row r="16" spans="1:11" s="33" customFormat="1" ht="20.100000000000001" customHeight="1">
      <c r="A16" s="32"/>
      <c r="B16" s="229" t="s">
        <v>338</v>
      </c>
      <c r="C16" s="47">
        <v>99924</v>
      </c>
      <c r="D16" s="47">
        <v>11514</v>
      </c>
      <c r="E16" s="48">
        <f t="shared" si="0"/>
        <v>11.522757295544613</v>
      </c>
      <c r="F16" s="47">
        <v>65971</v>
      </c>
      <c r="G16" s="94">
        <f t="shared" si="1"/>
        <v>66.021176093831315</v>
      </c>
      <c r="H16" s="47">
        <v>22439</v>
      </c>
      <c r="I16" s="110">
        <f t="shared" si="2"/>
        <v>22.456066610624074</v>
      </c>
      <c r="J16" s="230">
        <v>194.9</v>
      </c>
      <c r="K16" s="51">
        <v>34</v>
      </c>
    </row>
    <row r="17" spans="1:11" s="33" customFormat="1" ht="20.100000000000001" customHeight="1">
      <c r="A17" s="32"/>
      <c r="B17" s="229" t="s">
        <v>339</v>
      </c>
      <c r="C17" s="47">
        <v>100198</v>
      </c>
      <c r="D17" s="47">
        <v>11364</v>
      </c>
      <c r="E17" s="48">
        <f t="shared" si="0"/>
        <v>11.34154374338809</v>
      </c>
      <c r="F17" s="47">
        <v>65185</v>
      </c>
      <c r="G17" s="94">
        <f t="shared" si="1"/>
        <v>65.056188746282359</v>
      </c>
      <c r="H17" s="47">
        <v>23649</v>
      </c>
      <c r="I17" s="110">
        <f t="shared" si="2"/>
        <v>23.602267510329547</v>
      </c>
      <c r="J17" s="230">
        <v>208.1</v>
      </c>
      <c r="K17" s="51">
        <v>36.299999999999997</v>
      </c>
    </row>
    <row r="18" spans="1:11" s="33" customFormat="1" ht="20.100000000000001" customHeight="1">
      <c r="A18" s="32"/>
      <c r="B18" s="229" t="s">
        <v>340</v>
      </c>
      <c r="C18" s="47">
        <v>100458</v>
      </c>
      <c r="D18" s="47">
        <v>11183</v>
      </c>
      <c r="E18" s="48">
        <f t="shared" si="0"/>
        <v>11.132015369607199</v>
      </c>
      <c r="F18" s="47">
        <v>64375</v>
      </c>
      <c r="G18" s="94">
        <f t="shared" si="1"/>
        <v>64.081506699317131</v>
      </c>
      <c r="H18" s="47">
        <v>24900</v>
      </c>
      <c r="I18" s="110">
        <f t="shared" si="2"/>
        <v>24.786477931075673</v>
      </c>
      <c r="J18" s="230">
        <v>222.7</v>
      </c>
      <c r="K18" s="51">
        <v>38.700000000000003</v>
      </c>
    </row>
    <row r="19" spans="1:11" s="33" customFormat="1" ht="20.100000000000001" customHeight="1">
      <c r="A19" s="32"/>
      <c r="B19" s="229" t="s">
        <v>341</v>
      </c>
      <c r="C19" s="47">
        <v>100711</v>
      </c>
      <c r="D19" s="47">
        <v>11069</v>
      </c>
      <c r="E19" s="48">
        <f t="shared" si="0"/>
        <v>10.990855020802098</v>
      </c>
      <c r="F19" s="47">
        <v>63650</v>
      </c>
      <c r="G19" s="94">
        <f>(F19/C19)*100</f>
        <v>63.200643425246497</v>
      </c>
      <c r="H19" s="47">
        <v>25992</v>
      </c>
      <c r="I19" s="110">
        <f t="shared" si="2"/>
        <v>25.808501553951409</v>
      </c>
      <c r="J19" s="230">
        <v>234.8</v>
      </c>
      <c r="K19" s="51">
        <v>40.799999999999997</v>
      </c>
    </row>
    <row r="20" spans="1:11" s="33" customFormat="1" ht="20.100000000000001" customHeight="1">
      <c r="A20" s="32"/>
      <c r="B20" s="229" t="s">
        <v>342</v>
      </c>
      <c r="C20" s="47">
        <v>100972</v>
      </c>
      <c r="D20" s="47">
        <v>10961</v>
      </c>
      <c r="E20" s="48">
        <f t="shared" si="0"/>
        <v>10.855484688824625</v>
      </c>
      <c r="F20" s="47">
        <v>62858</v>
      </c>
      <c r="G20" s="94">
        <f t="shared" si="1"/>
        <v>62.252901794556905</v>
      </c>
      <c r="H20" s="47">
        <v>27153</v>
      </c>
      <c r="I20" s="110">
        <f t="shared" si="2"/>
        <v>26.891613516618467</v>
      </c>
      <c r="J20" s="230">
        <v>247.7</v>
      </c>
      <c r="K20" s="51">
        <v>43.2</v>
      </c>
    </row>
    <row r="21" spans="1:11" s="33" customFormat="1" ht="20.100000000000001" customHeight="1">
      <c r="A21" s="32"/>
      <c r="B21" s="229" t="s">
        <v>343</v>
      </c>
      <c r="C21" s="47">
        <v>101206</v>
      </c>
      <c r="D21" s="47">
        <v>10883</v>
      </c>
      <c r="E21" s="48">
        <f t="shared" si="0"/>
        <v>10.753315020848566</v>
      </c>
      <c r="F21" s="47">
        <v>62191</v>
      </c>
      <c r="G21" s="94">
        <f t="shared" si="1"/>
        <v>61.449914036717189</v>
      </c>
      <c r="H21" s="47">
        <v>28132</v>
      </c>
      <c r="I21" s="110">
        <f t="shared" si="2"/>
        <v>27.796770942434247</v>
      </c>
      <c r="J21" s="230">
        <v>258.5</v>
      </c>
      <c r="K21" s="51">
        <v>45.2</v>
      </c>
    </row>
    <row r="22" spans="1:11" s="33" customFormat="1" ht="20.100000000000001" customHeight="1">
      <c r="A22" s="32"/>
      <c r="B22" s="229" t="s">
        <v>344</v>
      </c>
      <c r="C22" s="47">
        <v>101436</v>
      </c>
      <c r="D22" s="47">
        <v>10834</v>
      </c>
      <c r="E22" s="48">
        <f t="shared" si="0"/>
        <v>10.680626207658031</v>
      </c>
      <c r="F22" s="47">
        <v>61434</v>
      </c>
      <c r="G22" s="94">
        <f t="shared" si="1"/>
        <v>60.564296699396671</v>
      </c>
      <c r="H22" s="47">
        <v>29168</v>
      </c>
      <c r="I22" s="110">
        <f t="shared" si="2"/>
        <v>28.755077092945307</v>
      </c>
      <c r="J22" s="230">
        <v>269.2</v>
      </c>
      <c r="K22" s="51">
        <v>47.5</v>
      </c>
    </row>
    <row r="23" spans="1:11" s="33" customFormat="1" ht="20.100000000000001" customHeight="1">
      <c r="A23" s="32"/>
      <c r="B23" s="229" t="s">
        <v>345</v>
      </c>
      <c r="C23" s="47">
        <v>101651</v>
      </c>
      <c r="D23" s="47">
        <v>10794</v>
      </c>
      <c r="E23" s="48">
        <f t="shared" si="0"/>
        <v>10.618685502356101</v>
      </c>
      <c r="F23" s="47">
        <v>60606</v>
      </c>
      <c r="G23" s="94">
        <f t="shared" si="1"/>
        <v>59.621646614396319</v>
      </c>
      <c r="H23" s="47">
        <v>30251</v>
      </c>
      <c r="I23" s="110">
        <f t="shared" si="2"/>
        <v>29.75966788324758</v>
      </c>
      <c r="J23" s="230">
        <v>280.3</v>
      </c>
      <c r="K23" s="51">
        <v>49.9</v>
      </c>
    </row>
    <row r="24" spans="1:11" s="33" customFormat="1" ht="20.100000000000001" customHeight="1">
      <c r="A24" s="32"/>
      <c r="B24" s="229" t="s">
        <v>346</v>
      </c>
      <c r="C24" s="47">
        <v>101828</v>
      </c>
      <c r="D24" s="47">
        <v>10751</v>
      </c>
      <c r="E24" s="48">
        <f t="shared" si="0"/>
        <v>10.557999764308441</v>
      </c>
      <c r="F24" s="47">
        <v>59802</v>
      </c>
      <c r="G24" s="94">
        <f t="shared" si="1"/>
        <v>58.728444042895866</v>
      </c>
      <c r="H24" s="47">
        <v>31275</v>
      </c>
      <c r="I24" s="110">
        <f t="shared" si="2"/>
        <v>30.713556192795693</v>
      </c>
      <c r="J24" s="230">
        <v>290.89999999999998</v>
      </c>
      <c r="K24" s="51">
        <v>52.3</v>
      </c>
    </row>
    <row r="25" spans="1:11" s="33" customFormat="1" ht="20.100000000000001" customHeight="1">
      <c r="A25" s="32"/>
      <c r="B25" s="229" t="s">
        <v>347</v>
      </c>
      <c r="C25" s="47">
        <v>101985</v>
      </c>
      <c r="D25" s="47">
        <v>10707</v>
      </c>
      <c r="E25" s="48">
        <f t="shared" si="0"/>
        <v>10.498602735696426</v>
      </c>
      <c r="F25" s="47">
        <v>58981</v>
      </c>
      <c r="G25" s="94">
        <f t="shared" si="1"/>
        <v>57.833014659018481</v>
      </c>
      <c r="H25" s="47">
        <v>32297</v>
      </c>
      <c r="I25" s="110">
        <f t="shared" si="2"/>
        <v>31.668382605285089</v>
      </c>
      <c r="J25" s="230">
        <v>301.60000000000002</v>
      </c>
      <c r="K25" s="51">
        <v>54.8</v>
      </c>
    </row>
    <row r="26" spans="1:11" s="33" customFormat="1" ht="20.100000000000001" customHeight="1">
      <c r="A26" s="32"/>
      <c r="B26" s="229" t="s">
        <v>348</v>
      </c>
      <c r="C26" s="47">
        <v>102113</v>
      </c>
      <c r="D26" s="47">
        <v>10657</v>
      </c>
      <c r="E26" s="48">
        <f t="shared" si="0"/>
        <v>10.436477236003251</v>
      </c>
      <c r="F26" s="47">
        <v>57975</v>
      </c>
      <c r="G26" s="94">
        <f t="shared" si="1"/>
        <v>56.775337126516703</v>
      </c>
      <c r="H26" s="47">
        <v>33481</v>
      </c>
      <c r="I26" s="110">
        <f t="shared" si="2"/>
        <v>32.788185637480041</v>
      </c>
      <c r="J26" s="230">
        <v>314.2</v>
      </c>
      <c r="K26" s="51">
        <v>57.8</v>
      </c>
    </row>
    <row r="27" spans="1:11" s="33" customFormat="1" ht="20.100000000000001" customHeight="1">
      <c r="A27" s="32"/>
      <c r="B27" s="232" t="s">
        <v>349</v>
      </c>
      <c r="C27" s="53">
        <v>102206</v>
      </c>
      <c r="D27" s="53">
        <v>10592</v>
      </c>
      <c r="E27" s="54">
        <f t="shared" si="0"/>
        <v>10.363383754378413</v>
      </c>
      <c r="F27" s="53">
        <v>57034</v>
      </c>
      <c r="G27" s="92">
        <f t="shared" si="1"/>
        <v>55.802986126059139</v>
      </c>
      <c r="H27" s="53">
        <v>34580</v>
      </c>
      <c r="I27" s="113">
        <f t="shared" si="2"/>
        <v>33.83363011956245</v>
      </c>
      <c r="J27" s="233">
        <v>326.5</v>
      </c>
      <c r="K27" s="57">
        <v>60.6</v>
      </c>
    </row>
    <row r="28" spans="1:11" s="33" customFormat="1" ht="15" customHeight="1">
      <c r="A28" s="32"/>
      <c r="B28" s="65" t="s">
        <v>350</v>
      </c>
      <c r="C28" s="66"/>
    </row>
    <row r="29" spans="1:11" s="33" customFormat="1" ht="14.25">
      <c r="B29" s="65" t="s">
        <v>439</v>
      </c>
      <c r="C29" s="107"/>
      <c r="D29" s="67"/>
    </row>
    <row r="30" spans="1:11">
      <c r="B30" s="65" t="s">
        <v>440</v>
      </c>
      <c r="C30" s="107"/>
      <c r="D30" s="67"/>
    </row>
    <row r="31" spans="1:11">
      <c r="B31" s="65"/>
      <c r="C31" s="107"/>
      <c r="D31" s="67"/>
    </row>
  </sheetData>
  <mergeCells count="7">
    <mergeCell ref="B4:B6"/>
    <mergeCell ref="J4:J6"/>
    <mergeCell ref="K4:K6"/>
    <mergeCell ref="D5:E5"/>
    <mergeCell ref="F5:G5"/>
    <mergeCell ref="H5:I5"/>
    <mergeCell ref="C4:C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5" orientation="landscape" horizontalDpi="4294967295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K12"/>
  <sheetViews>
    <sheetView showZeros="0" topLeftCell="B1" zoomScaleNormal="100" zoomScaleSheetLayoutView="100" workbookViewId="0">
      <selection activeCell="K23" sqref="K2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5" width="12.625" style="190" customWidth="1"/>
    <col min="6" max="6" width="11.125" style="190" customWidth="1"/>
    <col min="7" max="10" width="11.5" style="190" customWidth="1"/>
    <col min="11" max="11" width="12.875" style="190" customWidth="1"/>
    <col min="12" max="12" width="8.625" style="190" customWidth="1"/>
    <col min="13" max="13" width="10.625" style="190" customWidth="1"/>
    <col min="14" max="14" width="8.625" style="190" customWidth="1"/>
    <col min="15" max="15" width="10.625" style="190" customWidth="1"/>
    <col min="16" max="16" width="8.625" style="190" customWidth="1"/>
    <col min="17" max="17" width="10.625" style="190" customWidth="1"/>
    <col min="18" max="16384" width="9" style="190"/>
  </cols>
  <sheetData>
    <row r="1" spans="1:11" ht="14.1" customHeight="1">
      <c r="A1" s="189"/>
      <c r="B1" s="28" t="s">
        <v>88</v>
      </c>
      <c r="C1" s="27"/>
      <c r="D1" s="27"/>
      <c r="E1" s="27"/>
      <c r="F1" s="27"/>
      <c r="G1" s="27"/>
      <c r="H1" s="27"/>
      <c r="I1" s="27"/>
      <c r="J1" s="27"/>
      <c r="K1" s="27"/>
    </row>
    <row r="2" spans="1:11" ht="20.100000000000001" customHeight="1">
      <c r="A2" s="189"/>
      <c r="B2" s="467" t="s">
        <v>634</v>
      </c>
      <c r="C2" s="468"/>
      <c r="D2" s="467"/>
      <c r="E2" s="467"/>
      <c r="F2" s="467"/>
      <c r="G2" s="467"/>
      <c r="H2" s="467"/>
      <c r="I2" s="467"/>
      <c r="J2" s="468"/>
      <c r="K2" s="468"/>
    </row>
    <row r="3" spans="1:11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1" t="s">
        <v>90</v>
      </c>
    </row>
    <row r="4" spans="1:11" s="33" customFormat="1" ht="20.100000000000001" customHeight="1">
      <c r="A4" s="32"/>
      <c r="B4" s="1141"/>
      <c r="C4" s="1141"/>
      <c r="D4" s="1128"/>
      <c r="E4" s="1212" t="s">
        <v>635</v>
      </c>
      <c r="F4" s="1071" t="s">
        <v>371</v>
      </c>
      <c r="G4" s="1083"/>
      <c r="H4" s="1083"/>
      <c r="I4" s="1083"/>
      <c r="J4" s="1091"/>
      <c r="K4" s="1077" t="s">
        <v>636</v>
      </c>
    </row>
    <row r="5" spans="1:11" s="33" customFormat="1" ht="20.100000000000001" customHeight="1">
      <c r="A5" s="32"/>
      <c r="B5" s="1143"/>
      <c r="C5" s="1143"/>
      <c r="D5" s="1130"/>
      <c r="E5" s="1177"/>
      <c r="F5" s="1093"/>
      <c r="G5" s="365" t="s">
        <v>637</v>
      </c>
      <c r="H5" s="366" t="s">
        <v>638</v>
      </c>
      <c r="I5" s="353" t="s">
        <v>639</v>
      </c>
      <c r="J5" s="469" t="s">
        <v>640</v>
      </c>
      <c r="K5" s="1150"/>
    </row>
    <row r="6" spans="1:11" s="33" customFormat="1" ht="24" customHeight="1">
      <c r="A6" s="32"/>
      <c r="B6" s="1122" t="s">
        <v>122</v>
      </c>
      <c r="C6" s="1122"/>
      <c r="D6" s="1123"/>
      <c r="E6" s="470">
        <v>17695</v>
      </c>
      <c r="F6" s="471">
        <v>6893</v>
      </c>
      <c r="G6" s="472">
        <v>6383</v>
      </c>
      <c r="H6" s="473">
        <v>225</v>
      </c>
      <c r="I6" s="473">
        <v>40</v>
      </c>
      <c r="J6" s="474">
        <v>245</v>
      </c>
      <c r="K6" s="475">
        <f>F6/E6*100</f>
        <v>38.954506922859565</v>
      </c>
    </row>
    <row r="7" spans="1:11" s="33" customFormat="1" ht="24" customHeight="1">
      <c r="A7" s="32"/>
      <c r="B7" s="1098" t="s">
        <v>641</v>
      </c>
      <c r="C7" s="1107" t="s">
        <v>642</v>
      </c>
      <c r="D7" s="1103"/>
      <c r="E7" s="328">
        <v>4731</v>
      </c>
      <c r="F7" s="476">
        <v>2229</v>
      </c>
      <c r="G7" s="446">
        <v>2065</v>
      </c>
      <c r="H7" s="447">
        <v>76</v>
      </c>
      <c r="I7" s="450">
        <v>19</v>
      </c>
      <c r="J7" s="448">
        <v>69</v>
      </c>
      <c r="K7" s="477">
        <f t="shared" ref="K7:K9" si="0">F7/E7*100</f>
        <v>47.114774889029803</v>
      </c>
    </row>
    <row r="8" spans="1:11" s="33" customFormat="1" ht="24" customHeight="1">
      <c r="A8" s="32"/>
      <c r="B8" s="1098"/>
      <c r="C8" s="1107" t="s">
        <v>643</v>
      </c>
      <c r="D8" s="1103"/>
      <c r="E8" s="93">
        <f>4455+4214</f>
        <v>8669</v>
      </c>
      <c r="F8" s="478">
        <v>3988</v>
      </c>
      <c r="G8" s="446">
        <v>3742</v>
      </c>
      <c r="H8" s="447">
        <v>113</v>
      </c>
      <c r="I8" s="450">
        <v>16</v>
      </c>
      <c r="J8" s="448">
        <v>117</v>
      </c>
      <c r="K8" s="477">
        <f>F8/E8*100</f>
        <v>46.002999192525088</v>
      </c>
    </row>
    <row r="9" spans="1:11" s="33" customFormat="1" ht="24" customHeight="1">
      <c r="A9" s="32"/>
      <c r="B9" s="1099"/>
      <c r="C9" s="1147" t="s">
        <v>130</v>
      </c>
      <c r="D9" s="1109"/>
      <c r="E9" s="91">
        <v>4205</v>
      </c>
      <c r="F9" s="479">
        <v>676</v>
      </c>
      <c r="G9" s="462">
        <v>576</v>
      </c>
      <c r="H9" s="463">
        <v>36</v>
      </c>
      <c r="I9" s="466" t="s">
        <v>1403</v>
      </c>
      <c r="J9" s="464">
        <v>59</v>
      </c>
      <c r="K9" s="480">
        <f t="shared" si="0"/>
        <v>16.076099881093935</v>
      </c>
    </row>
    <row r="10" spans="1:11" s="33" customFormat="1" ht="20.100000000000001" customHeight="1">
      <c r="A10" s="32"/>
      <c r="B10" s="65" t="s">
        <v>1386</v>
      </c>
      <c r="C10" s="481"/>
      <c r="D10" s="482"/>
      <c r="E10" s="483"/>
      <c r="F10" s="483"/>
      <c r="G10" s="482"/>
      <c r="H10" s="482"/>
      <c r="I10" s="484"/>
      <c r="J10" s="27"/>
      <c r="K10" s="27"/>
    </row>
    <row r="11" spans="1:11" s="33" customFormat="1" ht="11.25" customHeight="1">
      <c r="A11" s="32"/>
      <c r="B11" s="485" t="s">
        <v>1387</v>
      </c>
      <c r="C11" s="486"/>
      <c r="D11" s="486"/>
      <c r="E11" s="486"/>
      <c r="F11" s="486"/>
      <c r="G11" s="487"/>
      <c r="H11" s="487"/>
      <c r="I11" s="487"/>
      <c r="J11" s="484"/>
      <c r="K11" s="484"/>
    </row>
    <row r="12" spans="1:11" s="33" customFormat="1" ht="20.100000000000001" customHeight="1">
      <c r="A12" s="32"/>
      <c r="B12" s="482"/>
      <c r="C12" s="482"/>
      <c r="D12" s="482"/>
      <c r="E12" s="482"/>
      <c r="F12" s="484"/>
      <c r="G12" s="484"/>
      <c r="H12" s="484"/>
      <c r="I12" s="484"/>
      <c r="J12" s="484"/>
      <c r="K12" s="484"/>
    </row>
  </sheetData>
  <mergeCells count="10">
    <mergeCell ref="E4:E5"/>
    <mergeCell ref="F4:F5"/>
    <mergeCell ref="G4:J4"/>
    <mergeCell ref="K4:K5"/>
    <mergeCell ref="B6:D6"/>
    <mergeCell ref="B7:B9"/>
    <mergeCell ref="C7:D7"/>
    <mergeCell ref="C8:D8"/>
    <mergeCell ref="C9:D9"/>
    <mergeCell ref="B4:D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4294967295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M35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29" customWidth="1"/>
    <col min="2" max="2" width="3.625" style="29" customWidth="1"/>
    <col min="3" max="3" width="8.625" style="29" customWidth="1"/>
    <col min="4" max="5" width="7.625" style="29" customWidth="1"/>
    <col min="6" max="8" width="10.625" style="29" customWidth="1"/>
    <col min="9" max="9" width="8.625" style="29" customWidth="1"/>
    <col min="10" max="10" width="10.625" style="29" customWidth="1"/>
    <col min="11" max="11" width="8.625" style="29" customWidth="1"/>
    <col min="12" max="12" width="10.625" style="29" customWidth="1"/>
    <col min="13" max="16384" width="9" style="29"/>
  </cols>
  <sheetData>
    <row r="1" spans="1:13" ht="14.1" customHeight="1">
      <c r="A1" s="27"/>
      <c r="B1" s="28" t="s">
        <v>88</v>
      </c>
      <c r="C1" s="28"/>
      <c r="D1" s="27"/>
      <c r="E1" s="27"/>
      <c r="F1" s="27"/>
      <c r="G1" s="27"/>
      <c r="H1" s="27"/>
      <c r="I1" s="27"/>
      <c r="J1" s="27"/>
      <c r="K1" s="27"/>
      <c r="L1" s="27"/>
    </row>
    <row r="2" spans="1:13" ht="20.100000000000001" customHeight="1">
      <c r="A2" s="27"/>
      <c r="B2" s="30" t="s">
        <v>351</v>
      </c>
      <c r="C2" s="30"/>
      <c r="D2" s="30"/>
      <c r="E2" s="30"/>
      <c r="F2" s="30"/>
      <c r="G2" s="30"/>
      <c r="H2" s="27"/>
      <c r="I2" s="27"/>
      <c r="J2" s="27"/>
      <c r="K2" s="27"/>
      <c r="L2" s="27"/>
    </row>
    <row r="3" spans="1:13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1" t="s">
        <v>352</v>
      </c>
    </row>
    <row r="4" spans="1:13" s="33" customFormat="1" ht="20.100000000000001" customHeight="1">
      <c r="A4" s="32"/>
      <c r="B4" s="1187"/>
      <c r="C4" s="1187"/>
      <c r="D4" s="1187"/>
      <c r="E4" s="1188"/>
      <c r="F4" s="1075" t="s">
        <v>353</v>
      </c>
      <c r="G4" s="1075" t="s">
        <v>354</v>
      </c>
      <c r="H4" s="1074"/>
      <c r="I4" s="1074"/>
      <c r="J4" s="1074"/>
      <c r="K4" s="1120"/>
      <c r="L4" s="1071" t="s">
        <v>355</v>
      </c>
      <c r="M4" s="29"/>
    </row>
    <row r="5" spans="1:13" s="33" customFormat="1" ht="20.100000000000001" customHeight="1">
      <c r="A5" s="32"/>
      <c r="B5" s="1165"/>
      <c r="C5" s="1165"/>
      <c r="D5" s="1165"/>
      <c r="E5" s="1166"/>
      <c r="F5" s="1079"/>
      <c r="G5" s="1079"/>
      <c r="H5" s="1077" t="s">
        <v>356</v>
      </c>
      <c r="I5" s="1078"/>
      <c r="J5" s="1081" t="s">
        <v>357</v>
      </c>
      <c r="K5" s="1091"/>
      <c r="L5" s="1072"/>
      <c r="M5" s="29"/>
    </row>
    <row r="6" spans="1:13" s="33" customFormat="1" ht="20.100000000000001" customHeight="1">
      <c r="A6" s="32"/>
      <c r="B6" s="1167"/>
      <c r="C6" s="1167"/>
      <c r="D6" s="1167"/>
      <c r="E6" s="1168"/>
      <c r="F6" s="1150"/>
      <c r="G6" s="1150"/>
      <c r="H6" s="234"/>
      <c r="I6" s="235" t="s">
        <v>358</v>
      </c>
      <c r="J6" s="236"/>
      <c r="K6" s="237" t="s">
        <v>359</v>
      </c>
      <c r="L6" s="1093"/>
      <c r="M6" s="29"/>
    </row>
    <row r="7" spans="1:13" s="33" customFormat="1" ht="20.100000000000001" customHeight="1">
      <c r="A7" s="32"/>
      <c r="B7" s="1133" t="s">
        <v>360</v>
      </c>
      <c r="C7" s="1269" t="s">
        <v>361</v>
      </c>
      <c r="D7" s="1271" t="s">
        <v>362</v>
      </c>
      <c r="E7" s="1272"/>
      <c r="F7" s="238">
        <v>43537</v>
      </c>
      <c r="G7" s="238">
        <v>27398</v>
      </c>
      <c r="H7" s="238">
        <v>26325</v>
      </c>
      <c r="I7" s="239">
        <v>60.5</v>
      </c>
      <c r="J7" s="240">
        <v>1074</v>
      </c>
      <c r="K7" s="241">
        <v>3.9</v>
      </c>
      <c r="L7" s="242">
        <v>16138</v>
      </c>
      <c r="M7" s="29"/>
    </row>
    <row r="8" spans="1:13" s="33" customFormat="1" ht="20.100000000000001" customHeight="1">
      <c r="A8" s="32"/>
      <c r="B8" s="1098"/>
      <c r="C8" s="1270"/>
      <c r="D8" s="1273" t="s">
        <v>363</v>
      </c>
      <c r="E8" s="1274"/>
      <c r="F8" s="243">
        <v>10505</v>
      </c>
      <c r="G8" s="243">
        <v>6770</v>
      </c>
      <c r="H8" s="243">
        <v>6458</v>
      </c>
      <c r="I8" s="244">
        <v>61.5</v>
      </c>
      <c r="J8" s="245">
        <v>312</v>
      </c>
      <c r="K8" s="246">
        <v>4.5999999999999996</v>
      </c>
      <c r="L8" s="247">
        <v>3735</v>
      </c>
      <c r="M8" s="29"/>
    </row>
    <row r="9" spans="1:13" s="33" customFormat="1" ht="20.100000000000001" customHeight="1">
      <c r="A9" s="32"/>
      <c r="B9" s="1098"/>
      <c r="C9" s="1270"/>
      <c r="D9" s="1273" t="s">
        <v>91</v>
      </c>
      <c r="E9" s="1274"/>
      <c r="F9" s="248">
        <v>82.2</v>
      </c>
      <c r="G9" s="248">
        <v>43.6</v>
      </c>
      <c r="H9" s="248">
        <v>42.5</v>
      </c>
      <c r="I9" s="249">
        <v>51.6</v>
      </c>
      <c r="J9" s="250">
        <v>1.1000000000000001</v>
      </c>
      <c r="K9" s="251">
        <v>2.5</v>
      </c>
      <c r="L9" s="252">
        <v>38.700000000000003</v>
      </c>
      <c r="M9" s="29"/>
    </row>
    <row r="10" spans="1:13" s="33" customFormat="1" ht="20.100000000000001" customHeight="1">
      <c r="A10" s="32"/>
      <c r="B10" s="1098"/>
      <c r="C10" s="1270"/>
      <c r="D10" s="253"/>
      <c r="E10" s="254" t="s">
        <v>364</v>
      </c>
      <c r="F10" s="255">
        <v>15.60998</v>
      </c>
      <c r="G10" s="255">
        <v>2.53816</v>
      </c>
      <c r="H10" s="255">
        <v>2.4737</v>
      </c>
      <c r="I10" s="256">
        <v>15.846913320837054</v>
      </c>
      <c r="J10" s="257">
        <v>6.445999999999999E-2</v>
      </c>
      <c r="K10" s="258">
        <v>0.41294095187822139</v>
      </c>
      <c r="L10" s="259">
        <v>13.071819999999999</v>
      </c>
      <c r="M10" s="301"/>
    </row>
    <row r="11" spans="1:13" s="33" customFormat="1" ht="20.100000000000001" customHeight="1">
      <c r="A11" s="32"/>
      <c r="B11" s="1098"/>
      <c r="C11" s="1270" t="s">
        <v>365</v>
      </c>
      <c r="D11" s="1275" t="s">
        <v>362</v>
      </c>
      <c r="E11" s="1276"/>
      <c r="F11" s="255">
        <v>43704</v>
      </c>
      <c r="G11" s="255">
        <v>27666</v>
      </c>
      <c r="H11" s="255">
        <v>26746</v>
      </c>
      <c r="I11" s="256">
        <v>61.2</v>
      </c>
      <c r="J11" s="257">
        <v>920</v>
      </c>
      <c r="K11" s="258">
        <v>3.3</v>
      </c>
      <c r="L11" s="259">
        <v>16038</v>
      </c>
      <c r="M11" s="29"/>
    </row>
    <row r="12" spans="1:13" s="33" customFormat="1" ht="20.100000000000001" customHeight="1">
      <c r="A12" s="32"/>
      <c r="B12" s="1098"/>
      <c r="C12" s="1270"/>
      <c r="D12" s="1273" t="s">
        <v>363</v>
      </c>
      <c r="E12" s="1274"/>
      <c r="F12" s="243">
        <v>10609</v>
      </c>
      <c r="G12" s="243">
        <v>6819</v>
      </c>
      <c r="H12" s="243">
        <v>6569</v>
      </c>
      <c r="I12" s="244">
        <v>61.9</v>
      </c>
      <c r="J12" s="245">
        <v>251</v>
      </c>
      <c r="K12" s="246">
        <v>3.7</v>
      </c>
      <c r="L12" s="247">
        <v>3790</v>
      </c>
      <c r="M12" s="29"/>
    </row>
    <row r="13" spans="1:13" s="33" customFormat="1" ht="20.100000000000001" customHeight="1">
      <c r="A13" s="32"/>
      <c r="B13" s="1098"/>
      <c r="C13" s="1270"/>
      <c r="D13" s="1273" t="s">
        <v>91</v>
      </c>
      <c r="E13" s="1274"/>
      <c r="F13" s="248">
        <v>83.2</v>
      </c>
      <c r="G13" s="248">
        <v>44.6</v>
      </c>
      <c r="H13" s="248">
        <v>42.6</v>
      </c>
      <c r="I13" s="249">
        <v>51.2</v>
      </c>
      <c r="J13" s="250">
        <v>2</v>
      </c>
      <c r="K13" s="251">
        <v>4.5</v>
      </c>
      <c r="L13" s="252">
        <v>38.6</v>
      </c>
      <c r="M13" s="29"/>
    </row>
    <row r="14" spans="1:13" s="33" customFormat="1" ht="20.100000000000001" customHeight="1">
      <c r="A14" s="32"/>
      <c r="B14" s="1131"/>
      <c r="C14" s="1270"/>
      <c r="D14" s="253"/>
      <c r="E14" s="254" t="s">
        <v>364</v>
      </c>
      <c r="F14" s="260">
        <v>16.226739999999999</v>
      </c>
      <c r="G14" s="260">
        <v>2.9974400000000001</v>
      </c>
      <c r="H14" s="260">
        <v>2.9015200000000001</v>
      </c>
      <c r="I14" s="261">
        <v>17.881102427228143</v>
      </c>
      <c r="J14" s="262">
        <v>9.5920000000000005E-2</v>
      </c>
      <c r="K14" s="263">
        <v>0.59112304751293243</v>
      </c>
      <c r="L14" s="264">
        <v>13.229299999999999</v>
      </c>
      <c r="M14" s="29"/>
    </row>
    <row r="15" spans="1:13" s="33" customFormat="1" ht="20.100000000000001" customHeight="1">
      <c r="A15" s="32"/>
      <c r="B15" s="1097" t="s">
        <v>366</v>
      </c>
      <c r="C15" s="1275" t="s">
        <v>361</v>
      </c>
      <c r="D15" s="1275" t="s">
        <v>362</v>
      </c>
      <c r="E15" s="1276"/>
      <c r="F15" s="255">
        <v>43871</v>
      </c>
      <c r="G15" s="255">
        <v>27912</v>
      </c>
      <c r="H15" s="255">
        <v>26744</v>
      </c>
      <c r="I15" s="256">
        <v>61</v>
      </c>
      <c r="J15" s="257">
        <v>1167</v>
      </c>
      <c r="K15" s="258">
        <v>4.2</v>
      </c>
      <c r="L15" s="259">
        <v>15960</v>
      </c>
      <c r="M15" s="29"/>
    </row>
    <row r="16" spans="1:13" s="33" customFormat="1" ht="20.100000000000001" customHeight="1">
      <c r="A16" s="32"/>
      <c r="B16" s="1098"/>
      <c r="C16" s="1273"/>
      <c r="D16" s="1273" t="s">
        <v>363</v>
      </c>
      <c r="E16" s="1274"/>
      <c r="F16" s="243">
        <v>10717</v>
      </c>
      <c r="G16" s="243">
        <v>6984</v>
      </c>
      <c r="H16" s="243">
        <v>6660</v>
      </c>
      <c r="I16" s="244">
        <v>62.1</v>
      </c>
      <c r="J16" s="245">
        <v>324</v>
      </c>
      <c r="K16" s="246">
        <v>4.5999999999999996</v>
      </c>
      <c r="L16" s="247">
        <v>3733</v>
      </c>
      <c r="M16" s="29"/>
    </row>
    <row r="17" spans="1:13" s="33" customFormat="1" ht="20.100000000000001" customHeight="1">
      <c r="A17" s="32"/>
      <c r="B17" s="1098"/>
      <c r="C17" s="1273"/>
      <c r="D17" s="1273" t="s">
        <v>91</v>
      </c>
      <c r="E17" s="1274"/>
      <c r="F17" s="248">
        <v>83.2</v>
      </c>
      <c r="G17" s="248">
        <v>47.7</v>
      </c>
      <c r="H17" s="248">
        <v>45.4</v>
      </c>
      <c r="I17" s="249">
        <v>54.5</v>
      </c>
      <c r="J17" s="250">
        <v>2.4</v>
      </c>
      <c r="K17" s="251">
        <v>5</v>
      </c>
      <c r="L17" s="252">
        <v>35.4</v>
      </c>
      <c r="M17" s="29"/>
    </row>
    <row r="18" spans="1:13" s="33" customFormat="1" ht="20.100000000000001" customHeight="1">
      <c r="A18" s="32"/>
      <c r="B18" s="1098"/>
      <c r="C18" s="1277"/>
      <c r="D18" s="253"/>
      <c r="E18" s="254" t="s">
        <v>364</v>
      </c>
      <c r="F18" s="255">
        <v>16.47973</v>
      </c>
      <c r="G18" s="255">
        <v>3.5661799999999997</v>
      </c>
      <c r="H18" s="255">
        <v>3.3331200000000001</v>
      </c>
      <c r="I18" s="256">
        <v>20.225574084041426</v>
      </c>
      <c r="J18" s="257">
        <v>0.23305999999999999</v>
      </c>
      <c r="K18" s="258">
        <v>1.4142221990287462</v>
      </c>
      <c r="L18" s="259">
        <v>12.913549999999999</v>
      </c>
      <c r="M18" s="29"/>
    </row>
    <row r="19" spans="1:13" s="33" customFormat="1" ht="20.100000000000001" customHeight="1">
      <c r="A19" s="32"/>
      <c r="B19" s="1098"/>
      <c r="C19" s="1275" t="s">
        <v>365</v>
      </c>
      <c r="D19" s="1275" t="s">
        <v>362</v>
      </c>
      <c r="E19" s="1276"/>
      <c r="F19" s="255">
        <v>44015</v>
      </c>
      <c r="G19" s="255">
        <v>27920</v>
      </c>
      <c r="H19" s="255">
        <v>27026</v>
      </c>
      <c r="I19" s="256">
        <v>61.4</v>
      </c>
      <c r="J19" s="257">
        <v>894</v>
      </c>
      <c r="K19" s="258">
        <v>3.2</v>
      </c>
      <c r="L19" s="259">
        <v>16095</v>
      </c>
      <c r="M19" s="29"/>
    </row>
    <row r="20" spans="1:13" s="33" customFormat="1" ht="20.100000000000001" customHeight="1">
      <c r="A20" s="32"/>
      <c r="B20" s="1098"/>
      <c r="C20" s="1273"/>
      <c r="D20" s="1273" t="s">
        <v>363</v>
      </c>
      <c r="E20" s="1274"/>
      <c r="F20" s="243">
        <v>10820</v>
      </c>
      <c r="G20" s="243">
        <v>7010</v>
      </c>
      <c r="H20" s="243">
        <v>6780</v>
      </c>
      <c r="I20" s="244">
        <v>62.7</v>
      </c>
      <c r="J20" s="245">
        <v>230</v>
      </c>
      <c r="K20" s="246">
        <v>3.3</v>
      </c>
      <c r="L20" s="247">
        <v>3809</v>
      </c>
      <c r="M20" s="29"/>
    </row>
    <row r="21" spans="1:13" s="33" customFormat="1" ht="20.100000000000001" customHeight="1">
      <c r="A21" s="32"/>
      <c r="B21" s="1098"/>
      <c r="C21" s="1273"/>
      <c r="D21" s="1273" t="s">
        <v>91</v>
      </c>
      <c r="E21" s="1274"/>
      <c r="F21" s="248">
        <v>83.1</v>
      </c>
      <c r="G21" s="248">
        <v>48.2</v>
      </c>
      <c r="H21" s="248">
        <v>45.8</v>
      </c>
      <c r="I21" s="249">
        <v>55.1</v>
      </c>
      <c r="J21" s="250">
        <v>2.4</v>
      </c>
      <c r="K21" s="251">
        <v>5.0999999999999996</v>
      </c>
      <c r="L21" s="252">
        <v>34.9</v>
      </c>
      <c r="M21" s="29"/>
    </row>
    <row r="22" spans="1:13" s="33" customFormat="1" ht="20.100000000000001" customHeight="1">
      <c r="A22" s="32"/>
      <c r="B22" s="1131"/>
      <c r="C22" s="1277"/>
      <c r="D22" s="253"/>
      <c r="E22" s="254" t="s">
        <v>364</v>
      </c>
      <c r="F22" s="260">
        <v>16.904769999999999</v>
      </c>
      <c r="G22" s="260">
        <v>3.0683699999999998</v>
      </c>
      <c r="H22" s="260">
        <v>2.9471999999999996</v>
      </c>
      <c r="I22" s="261">
        <v>17.434132496330914</v>
      </c>
      <c r="J22" s="262">
        <v>0.12117</v>
      </c>
      <c r="K22" s="263">
        <v>0.71677993844340981</v>
      </c>
      <c r="L22" s="264">
        <v>13.836399999999999</v>
      </c>
      <c r="M22" s="29"/>
    </row>
    <row r="23" spans="1:13" s="33" customFormat="1" ht="20.100000000000001" customHeight="1">
      <c r="A23" s="32"/>
      <c r="B23" s="1097" t="s">
        <v>367</v>
      </c>
      <c r="C23" s="1275" t="s">
        <v>361</v>
      </c>
      <c r="D23" s="1275" t="s">
        <v>362</v>
      </c>
      <c r="E23" s="1276"/>
      <c r="F23" s="255">
        <v>44122</v>
      </c>
      <c r="G23" s="255">
        <v>28029</v>
      </c>
      <c r="H23" s="255">
        <v>26868</v>
      </c>
      <c r="I23" s="256">
        <v>60.9</v>
      </c>
      <c r="J23" s="257">
        <v>1161</v>
      </c>
      <c r="K23" s="258">
        <v>4.0999999999999996</v>
      </c>
      <c r="L23" s="259">
        <v>16093</v>
      </c>
      <c r="M23" s="29"/>
    </row>
    <row r="24" spans="1:13" s="33" customFormat="1" ht="20.100000000000001" customHeight="1">
      <c r="A24" s="32"/>
      <c r="B24" s="1098"/>
      <c r="C24" s="1273"/>
      <c r="D24" s="1273" t="s">
        <v>363</v>
      </c>
      <c r="E24" s="1274"/>
      <c r="F24" s="243">
        <v>10908</v>
      </c>
      <c r="G24" s="243">
        <v>7078</v>
      </c>
      <c r="H24" s="243">
        <v>6796</v>
      </c>
      <c r="I24" s="244">
        <v>62.3</v>
      </c>
      <c r="J24" s="245">
        <v>282</v>
      </c>
      <c r="K24" s="246">
        <v>4</v>
      </c>
      <c r="L24" s="247">
        <v>3830</v>
      </c>
      <c r="M24" s="29"/>
    </row>
    <row r="25" spans="1:13" s="33" customFormat="1" ht="20.100000000000001" customHeight="1">
      <c r="A25" s="32"/>
      <c r="B25" s="1098"/>
      <c r="C25" s="1273"/>
      <c r="D25" s="1273" t="s">
        <v>91</v>
      </c>
      <c r="E25" s="1274"/>
      <c r="F25" s="248">
        <v>83</v>
      </c>
      <c r="G25" s="248">
        <v>47.7</v>
      </c>
      <c r="H25" s="248">
        <v>45.5</v>
      </c>
      <c r="I25" s="249">
        <v>54.9</v>
      </c>
      <c r="J25" s="250">
        <v>2.2000000000000002</v>
      </c>
      <c r="K25" s="251">
        <v>4.5</v>
      </c>
      <c r="L25" s="252">
        <v>35.299999999999997</v>
      </c>
      <c r="M25" s="29"/>
    </row>
    <row r="26" spans="1:13" s="33" customFormat="1" ht="20.100000000000001" customHeight="1">
      <c r="A26" s="32"/>
      <c r="B26" s="1098"/>
      <c r="C26" s="1277"/>
      <c r="D26" s="253"/>
      <c r="E26" s="254" t="s">
        <v>364</v>
      </c>
      <c r="F26" s="260">
        <v>17.249689999999998</v>
      </c>
      <c r="G26" s="260">
        <v>3.0524200000000001</v>
      </c>
      <c r="H26" s="260">
        <v>3.0134400000000001</v>
      </c>
      <c r="I26" s="261">
        <v>17.469531336505181</v>
      </c>
      <c r="J26" s="262">
        <v>3.8979999999999994E-2</v>
      </c>
      <c r="K26" s="263">
        <v>0.22597507549411031</v>
      </c>
      <c r="L26" s="264">
        <v>14.19727</v>
      </c>
      <c r="M26" s="29"/>
    </row>
    <row r="27" spans="1:13" s="33" customFormat="1" ht="20.100000000000001" customHeight="1">
      <c r="A27" s="32"/>
      <c r="B27" s="1098"/>
      <c r="C27" s="1275" t="s">
        <v>365</v>
      </c>
      <c r="D27" s="1273" t="s">
        <v>362</v>
      </c>
      <c r="E27" s="1274"/>
      <c r="F27" s="243">
        <v>44262</v>
      </c>
      <c r="G27" s="243">
        <v>28063</v>
      </c>
      <c r="H27" s="243">
        <v>27090</v>
      </c>
      <c r="I27" s="244">
        <v>61.2</v>
      </c>
      <c r="J27" s="245">
        <v>973</v>
      </c>
      <c r="K27" s="246">
        <v>3.5</v>
      </c>
      <c r="L27" s="247">
        <v>16199</v>
      </c>
      <c r="M27" s="29"/>
    </row>
    <row r="28" spans="1:13" s="33" customFormat="1" ht="20.100000000000001" customHeight="1">
      <c r="A28" s="32"/>
      <c r="B28" s="1098"/>
      <c r="C28" s="1273"/>
      <c r="D28" s="1273" t="s">
        <v>363</v>
      </c>
      <c r="E28" s="1274"/>
      <c r="F28" s="243">
        <v>11028</v>
      </c>
      <c r="G28" s="243">
        <v>7109</v>
      </c>
      <c r="H28" s="243">
        <v>6839</v>
      </c>
      <c r="I28" s="244">
        <v>62</v>
      </c>
      <c r="J28" s="245">
        <v>270</v>
      </c>
      <c r="K28" s="246">
        <v>3.8</v>
      </c>
      <c r="L28" s="247">
        <v>3919</v>
      </c>
      <c r="M28" s="29"/>
    </row>
    <row r="29" spans="1:13" s="33" customFormat="1" ht="20.100000000000001" customHeight="1">
      <c r="A29" s="32"/>
      <c r="B29" s="1098"/>
      <c r="C29" s="1273"/>
      <c r="D29" s="1273" t="s">
        <v>91</v>
      </c>
      <c r="E29" s="1274"/>
      <c r="F29" s="248">
        <v>83.2</v>
      </c>
      <c r="G29" s="248">
        <v>48.1</v>
      </c>
      <c r="H29" s="248">
        <v>45.6</v>
      </c>
      <c r="I29" s="249">
        <v>54.8</v>
      </c>
      <c r="J29" s="250">
        <v>2.5</v>
      </c>
      <c r="K29" s="251">
        <v>5.0999999999999996</v>
      </c>
      <c r="L29" s="252">
        <v>35.1</v>
      </c>
      <c r="M29" s="29"/>
    </row>
    <row r="30" spans="1:13" s="33" customFormat="1" ht="20.100000000000001" customHeight="1">
      <c r="A30" s="32"/>
      <c r="B30" s="1099"/>
      <c r="C30" s="1278"/>
      <c r="D30" s="265"/>
      <c r="E30" s="228" t="s">
        <v>364</v>
      </c>
      <c r="F30" s="266">
        <v>17.6358</v>
      </c>
      <c r="G30" s="266">
        <v>3.4803699999999997</v>
      </c>
      <c r="H30" s="266">
        <v>3.3607399999999998</v>
      </c>
      <c r="I30" s="267">
        <v>19.056351285453452</v>
      </c>
      <c r="J30" s="268">
        <v>0.11963</v>
      </c>
      <c r="K30" s="269">
        <v>0.6783361117726443</v>
      </c>
      <c r="L30" s="270">
        <v>14.155430000000001</v>
      </c>
      <c r="M30" s="29"/>
    </row>
    <row r="31" spans="1:13" s="33" customFormat="1" ht="15" customHeight="1">
      <c r="A31" s="32"/>
      <c r="B31" s="65" t="s">
        <v>368</v>
      </c>
      <c r="C31" s="65"/>
      <c r="D31" s="65"/>
      <c r="E31" s="65"/>
      <c r="F31" s="66"/>
      <c r="G31" s="66"/>
      <c r="H31" s="66"/>
      <c r="I31" s="66"/>
      <c r="J31" s="66"/>
      <c r="K31" s="66"/>
      <c r="L31" s="66"/>
      <c r="M31" s="29"/>
    </row>
    <row r="32" spans="1:13" s="33" customFormat="1" ht="15" customHeight="1">
      <c r="A32" s="32"/>
      <c r="B32" s="65" t="s">
        <v>450</v>
      </c>
      <c r="C32" s="65"/>
      <c r="D32" s="65"/>
      <c r="E32" s="65"/>
      <c r="F32" s="67"/>
      <c r="G32" s="67"/>
      <c r="H32" s="67"/>
      <c r="I32" s="67"/>
      <c r="J32" s="67"/>
      <c r="K32" s="67"/>
      <c r="L32" s="67"/>
    </row>
    <row r="33" spans="2:3" s="33" customFormat="1" ht="15" customHeight="1">
      <c r="B33" s="65" t="s">
        <v>448</v>
      </c>
      <c r="C33" s="65"/>
    </row>
    <row r="34" spans="2:3" ht="15" customHeight="1">
      <c r="B34" s="65" t="s">
        <v>449</v>
      </c>
    </row>
    <row r="35" spans="2:3" ht="15" customHeight="1">
      <c r="B35" s="68" t="s">
        <v>369</v>
      </c>
    </row>
  </sheetData>
  <mergeCells count="34">
    <mergeCell ref="B23:B30"/>
    <mergeCell ref="C23:C26"/>
    <mergeCell ref="D23:E23"/>
    <mergeCell ref="D24:E24"/>
    <mergeCell ref="D25:E25"/>
    <mergeCell ref="C27:C30"/>
    <mergeCell ref="D27:E27"/>
    <mergeCell ref="D28:E28"/>
    <mergeCell ref="D29:E29"/>
    <mergeCell ref="B15:B22"/>
    <mergeCell ref="C15:C18"/>
    <mergeCell ref="D15:E15"/>
    <mergeCell ref="D16:E16"/>
    <mergeCell ref="D17:E17"/>
    <mergeCell ref="C19:C22"/>
    <mergeCell ref="D19:E19"/>
    <mergeCell ref="D20:E20"/>
    <mergeCell ref="D21:E21"/>
    <mergeCell ref="B7:B14"/>
    <mergeCell ref="C7:C10"/>
    <mergeCell ref="D7:E7"/>
    <mergeCell ref="D8:E8"/>
    <mergeCell ref="D9:E9"/>
    <mergeCell ref="C11:C14"/>
    <mergeCell ref="D11:E11"/>
    <mergeCell ref="D12:E12"/>
    <mergeCell ref="D13:E13"/>
    <mergeCell ref="B4:E6"/>
    <mergeCell ref="F4:F6"/>
    <mergeCell ref="G4:G6"/>
    <mergeCell ref="H4:K4"/>
    <mergeCell ref="L4:L6"/>
    <mergeCell ref="H5:I5"/>
    <mergeCell ref="J5:K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3" orientation="landscape" horizontalDpi="4294967295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25"/>
  <sheetViews>
    <sheetView showZeros="0" zoomScaleNormal="100" zoomScaleSheetLayoutView="100" workbookViewId="0">
      <selection activeCell="O25" sqref="O25"/>
    </sheetView>
  </sheetViews>
  <sheetFormatPr defaultColWidth="9" defaultRowHeight="12.75"/>
  <cols>
    <col min="1" max="1" width="1.25" style="190" customWidth="1"/>
    <col min="2" max="2" width="12.625" style="190" customWidth="1"/>
    <col min="3" max="5" width="7.625" style="190" customWidth="1"/>
    <col min="6" max="6" width="9.5" style="190" bestFit="1" customWidth="1"/>
    <col min="7" max="7" width="7.625" style="190" customWidth="1"/>
    <col min="8" max="8" width="9.5" style="190" bestFit="1" customWidth="1"/>
    <col min="9" max="9" width="7.625" style="190" customWidth="1"/>
    <col min="10" max="10" width="9.5" style="190" bestFit="1" customWidth="1"/>
    <col min="11" max="11" width="7.625" style="190" customWidth="1"/>
    <col min="12" max="12" width="9.5" style="190" bestFit="1" customWidth="1"/>
    <col min="13" max="25" width="7.625" style="190" customWidth="1"/>
    <col min="26" max="16384" width="9" style="190"/>
  </cols>
  <sheetData>
    <row r="1" spans="1:25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</row>
    <row r="2" spans="1:25" ht="20.100000000000001" customHeight="1">
      <c r="A2" s="189"/>
      <c r="B2" s="1" t="s">
        <v>926</v>
      </c>
      <c r="C2" s="1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</row>
    <row r="3" spans="1:25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Y3" s="31" t="s">
        <v>927</v>
      </c>
    </row>
    <row r="4" spans="1:25" s="33" customFormat="1" ht="12.75" customHeight="1">
      <c r="A4" s="32"/>
      <c r="B4" s="1071"/>
      <c r="C4" s="1075" t="s">
        <v>928</v>
      </c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1074"/>
      <c r="U4" s="1074"/>
      <c r="V4" s="1074"/>
      <c r="W4" s="1074"/>
      <c r="X4" s="1074"/>
      <c r="Y4" s="1074"/>
    </row>
    <row r="5" spans="1:25" s="33" customFormat="1" ht="20.100000000000001" customHeight="1">
      <c r="A5" s="32"/>
      <c r="B5" s="1072"/>
      <c r="C5" s="1076"/>
      <c r="D5" s="1077" t="s">
        <v>929</v>
      </c>
      <c r="E5" s="1078"/>
      <c r="F5" s="1081" t="s">
        <v>930</v>
      </c>
      <c r="G5" s="1078"/>
      <c r="H5" s="1081" t="s">
        <v>931</v>
      </c>
      <c r="I5" s="1078"/>
      <c r="J5" s="1081" t="s">
        <v>932</v>
      </c>
      <c r="K5" s="1078"/>
      <c r="L5" s="1081" t="s">
        <v>933</v>
      </c>
      <c r="M5" s="1078"/>
      <c r="N5" s="1081" t="s">
        <v>934</v>
      </c>
      <c r="O5" s="1078"/>
      <c r="P5" s="1111" t="s">
        <v>935</v>
      </c>
      <c r="Q5" s="1083"/>
      <c r="R5" s="1279"/>
      <c r="S5" s="1279"/>
      <c r="T5" s="1190"/>
      <c r="U5" s="1190"/>
      <c r="V5" s="1190"/>
      <c r="W5" s="1190"/>
      <c r="X5" s="1190"/>
      <c r="Y5" s="1190"/>
    </row>
    <row r="6" spans="1:25" s="33" customFormat="1" ht="20.100000000000001" customHeight="1">
      <c r="A6" s="32"/>
      <c r="B6" s="1072"/>
      <c r="C6" s="1076"/>
      <c r="D6" s="1079"/>
      <c r="E6" s="1080"/>
      <c r="F6" s="1082"/>
      <c r="G6" s="1080"/>
      <c r="H6" s="1082"/>
      <c r="I6" s="1080"/>
      <c r="J6" s="1082"/>
      <c r="K6" s="1080"/>
      <c r="L6" s="1082"/>
      <c r="M6" s="1080"/>
      <c r="N6" s="1082"/>
      <c r="O6" s="1080"/>
      <c r="P6" s="1082"/>
      <c r="Q6" s="1080"/>
      <c r="R6" s="1084" t="s">
        <v>936</v>
      </c>
      <c r="S6" s="1087"/>
      <c r="T6" s="1084" t="s">
        <v>937</v>
      </c>
      <c r="U6" s="1087"/>
      <c r="V6" s="1084" t="s">
        <v>938</v>
      </c>
      <c r="W6" s="1087"/>
      <c r="X6" s="1084" t="s">
        <v>939</v>
      </c>
      <c r="Y6" s="1085"/>
    </row>
    <row r="7" spans="1:25" s="33" customFormat="1" ht="20.100000000000001" customHeight="1">
      <c r="A7" s="32"/>
      <c r="B7" s="1073"/>
      <c r="C7" s="1089"/>
      <c r="D7" s="35"/>
      <c r="E7" s="204" t="s">
        <v>940</v>
      </c>
      <c r="F7" s="205"/>
      <c r="G7" s="206" t="s">
        <v>284</v>
      </c>
      <c r="H7" s="524"/>
      <c r="I7" s="204" t="s">
        <v>940</v>
      </c>
      <c r="J7" s="205"/>
      <c r="K7" s="206" t="s">
        <v>940</v>
      </c>
      <c r="L7" s="524"/>
      <c r="M7" s="204" t="s">
        <v>940</v>
      </c>
      <c r="N7" s="205"/>
      <c r="O7" s="206" t="s">
        <v>940</v>
      </c>
      <c r="P7" s="524"/>
      <c r="Q7" s="206" t="s">
        <v>940</v>
      </c>
      <c r="R7" s="524"/>
      <c r="S7" s="206" t="s">
        <v>940</v>
      </c>
      <c r="T7" s="524"/>
      <c r="U7" s="206" t="s">
        <v>940</v>
      </c>
      <c r="V7" s="524"/>
      <c r="W7" s="206" t="s">
        <v>940</v>
      </c>
      <c r="X7" s="524"/>
      <c r="Y7" s="206" t="s">
        <v>940</v>
      </c>
    </row>
    <row r="8" spans="1:25" s="33" customFormat="1" ht="20.100000000000001" customHeight="1">
      <c r="A8" s="32"/>
      <c r="B8" s="503" t="s">
        <v>100</v>
      </c>
      <c r="C8" s="162">
        <v>12752</v>
      </c>
      <c r="D8" s="41">
        <v>106</v>
      </c>
      <c r="E8" s="44">
        <f>D8/C8*100</f>
        <v>0.83124215809284807</v>
      </c>
      <c r="F8" s="97">
        <v>1709</v>
      </c>
      <c r="G8" s="42">
        <f>F8/C8*100</f>
        <v>13.401819322459222</v>
      </c>
      <c r="H8" s="43">
        <v>2456</v>
      </c>
      <c r="I8" s="44">
        <f>H8/C8*100</f>
        <v>19.259723964868254</v>
      </c>
      <c r="J8" s="97">
        <v>3405</v>
      </c>
      <c r="K8" s="42">
        <f>J8/C8*100</f>
        <v>26.701693851944793</v>
      </c>
      <c r="L8" s="43">
        <v>3305</v>
      </c>
      <c r="M8" s="44">
        <f>L8/C8*100</f>
        <v>25.917503136762861</v>
      </c>
      <c r="N8" s="97">
        <v>1050</v>
      </c>
      <c r="O8" s="42">
        <f>N8/C8*100</f>
        <v>8.2340025094102884</v>
      </c>
      <c r="P8" s="43">
        <v>721</v>
      </c>
      <c r="Q8" s="42">
        <f>P8/C8*100</f>
        <v>5.6540150564617315</v>
      </c>
      <c r="R8" s="43">
        <v>422</v>
      </c>
      <c r="S8" s="42">
        <f>R8/P8*100</f>
        <v>58.529819694868237</v>
      </c>
      <c r="T8" s="43">
        <v>207</v>
      </c>
      <c r="U8" s="42">
        <f>T8/P8*100</f>
        <v>28.710124826629681</v>
      </c>
      <c r="V8" s="43">
        <v>74</v>
      </c>
      <c r="W8" s="44">
        <f>V8/P8*100</f>
        <v>10.263522884882107</v>
      </c>
      <c r="X8" s="43">
        <v>18</v>
      </c>
      <c r="Y8" s="42">
        <f>X8/P8*100</f>
        <v>2.496532593619972</v>
      </c>
    </row>
    <row r="9" spans="1:25" s="33" customFormat="1" ht="20.100000000000001" customHeight="1">
      <c r="A9" s="32"/>
      <c r="B9" s="506" t="s">
        <v>941</v>
      </c>
      <c r="C9" s="167">
        <v>13175</v>
      </c>
      <c r="D9" s="47">
        <v>72</v>
      </c>
      <c r="E9" s="50">
        <f>D9/C9*100</f>
        <v>0.54648956356736245</v>
      </c>
      <c r="F9" s="109">
        <v>1726</v>
      </c>
      <c r="G9" s="50">
        <f t="shared" ref="G9" si="0">F9/C9*100</f>
        <v>13.10056925996205</v>
      </c>
      <c r="H9" s="49">
        <v>2474</v>
      </c>
      <c r="I9" s="50">
        <f t="shared" ref="I9:I10" si="1">H9/C9*100</f>
        <v>18.777988614800758</v>
      </c>
      <c r="J9" s="109">
        <v>3457</v>
      </c>
      <c r="K9" s="50">
        <f t="shared" ref="K9:K10" si="2">J9/C9*100</f>
        <v>26.23908918406072</v>
      </c>
      <c r="L9" s="49">
        <v>3444</v>
      </c>
      <c r="M9" s="50">
        <f t="shared" ref="M9:M10" si="3">L9/C9*100</f>
        <v>26.140417457305503</v>
      </c>
      <c r="N9" s="109">
        <v>1147</v>
      </c>
      <c r="O9" s="50">
        <f t="shared" ref="O9:O10" si="4">N9/C9*100</f>
        <v>8.7058823529411757</v>
      </c>
      <c r="P9" s="49">
        <v>855</v>
      </c>
      <c r="Q9" s="50">
        <f t="shared" ref="Q9:Q10" si="5">P9/C9*100</f>
        <v>6.4895635673624286</v>
      </c>
      <c r="R9" s="49">
        <v>510</v>
      </c>
      <c r="S9" s="50">
        <f t="shared" ref="S9:S10" si="6">R9/P9*100</f>
        <v>59.649122807017541</v>
      </c>
      <c r="T9" s="49">
        <v>232</v>
      </c>
      <c r="U9" s="50">
        <f t="shared" ref="U9:U10" si="7">T9/P9*100</f>
        <v>27.134502923976605</v>
      </c>
      <c r="V9" s="49">
        <v>87</v>
      </c>
      <c r="W9" s="48">
        <f>V9/P9*100</f>
        <v>10.175438596491228</v>
      </c>
      <c r="X9" s="49">
        <v>26</v>
      </c>
      <c r="Y9" s="48">
        <f t="shared" ref="Y9" si="8">X9/P9*100</f>
        <v>3.0409356725146197</v>
      </c>
    </row>
    <row r="10" spans="1:25" s="33" customFormat="1" ht="20.100000000000001" customHeight="1">
      <c r="A10" s="32"/>
      <c r="B10" s="510" t="s">
        <v>102</v>
      </c>
      <c r="C10" s="172">
        <v>13356</v>
      </c>
      <c r="D10" s="53">
        <v>48</v>
      </c>
      <c r="E10" s="56">
        <f>D10/C10*100</f>
        <v>0.3593890386343217</v>
      </c>
      <c r="F10" s="112">
        <v>1644</v>
      </c>
      <c r="G10" s="56">
        <f>F10/C10*100</f>
        <v>12.309074573225516</v>
      </c>
      <c r="H10" s="55">
        <v>2511</v>
      </c>
      <c r="I10" s="56">
        <f t="shared" si="1"/>
        <v>18.80053908355795</v>
      </c>
      <c r="J10" s="112">
        <v>3273</v>
      </c>
      <c r="K10" s="56">
        <f t="shared" si="2"/>
        <v>24.505840071877806</v>
      </c>
      <c r="L10" s="55">
        <v>3522</v>
      </c>
      <c r="M10" s="56">
        <f t="shared" si="3"/>
        <v>26.370170709793349</v>
      </c>
      <c r="N10" s="112">
        <v>1257</v>
      </c>
      <c r="O10" s="56">
        <f t="shared" si="4"/>
        <v>9.4115004492362981</v>
      </c>
      <c r="P10" s="55">
        <v>1101</v>
      </c>
      <c r="Q10" s="54">
        <f t="shared" si="5"/>
        <v>8.2434860736747524</v>
      </c>
      <c r="R10" s="55">
        <v>645</v>
      </c>
      <c r="S10" s="54">
        <f t="shared" si="6"/>
        <v>58.583106267029969</v>
      </c>
      <c r="T10" s="55">
        <v>290</v>
      </c>
      <c r="U10" s="56">
        <f t="shared" si="7"/>
        <v>26.33969118982743</v>
      </c>
      <c r="V10" s="55">
        <v>133</v>
      </c>
      <c r="W10" s="56">
        <f t="shared" ref="W10" si="9">V10/P10*100</f>
        <v>12.079927338782923</v>
      </c>
      <c r="X10" s="55">
        <v>33</v>
      </c>
      <c r="Y10" s="54">
        <f>X10/P10*100</f>
        <v>2.9972752043596729</v>
      </c>
    </row>
    <row r="11" spans="1:25" s="33" customFormat="1" ht="15" customHeight="1">
      <c r="A11" s="32"/>
      <c r="B11" s="65" t="s">
        <v>942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25" s="33" customFormat="1" ht="15" customHeight="1">
      <c r="A12" s="32"/>
      <c r="B12" s="65" t="s">
        <v>1411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</row>
    <row r="13" spans="1:25" ht="12.75" customHeight="1"/>
    <row r="14" spans="1:25" ht="12.75" customHeight="1"/>
    <row r="15" spans="1:25" ht="12.75" customHeight="1"/>
    <row r="16" spans="1:25" ht="12.75" customHeight="1"/>
    <row r="17" ht="12.75" customHeight="1"/>
    <row r="18" ht="12.75" customHeight="1"/>
    <row r="19" ht="12.75" customHeight="1"/>
    <row r="23" ht="12.75" customHeight="1"/>
    <row r="24" ht="12.75" customHeight="1"/>
    <row r="25" ht="12.75" customHeight="1"/>
  </sheetData>
  <mergeCells count="22">
    <mergeCell ref="V6:W6"/>
    <mergeCell ref="B4:B7"/>
    <mergeCell ref="C4:C7"/>
    <mergeCell ref="D4:Q4"/>
    <mergeCell ref="R4:S4"/>
    <mergeCell ref="T4:U4"/>
    <mergeCell ref="X6:Y6"/>
    <mergeCell ref="X4:Y4"/>
    <mergeCell ref="D5:E6"/>
    <mergeCell ref="F5:G6"/>
    <mergeCell ref="H5:I6"/>
    <mergeCell ref="J5:K6"/>
    <mergeCell ref="L5:M6"/>
    <mergeCell ref="N5:O6"/>
    <mergeCell ref="P5:Q6"/>
    <mergeCell ref="R5:S5"/>
    <mergeCell ref="T5:U5"/>
    <mergeCell ref="V4:W4"/>
    <mergeCell ref="V5:W5"/>
    <mergeCell ref="X5:Y5"/>
    <mergeCell ref="R6:S6"/>
    <mergeCell ref="T6:U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56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27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6" width="10.625" style="190" customWidth="1"/>
    <col min="7" max="7" width="8.625" style="190" customWidth="1"/>
    <col min="8" max="8" width="10.625" style="190" customWidth="1"/>
    <col min="9" max="9" width="8.625" style="190" customWidth="1"/>
    <col min="10" max="10" width="10.625" style="190" customWidth="1"/>
    <col min="11" max="11" width="8.625" style="190" customWidth="1"/>
    <col min="12" max="12" width="10.625" style="190" customWidth="1"/>
    <col min="13" max="13" width="8.625" style="190" customWidth="1"/>
    <col min="14" max="14" width="10.625" style="190" customWidth="1"/>
    <col min="15" max="15" width="8.625" style="190" customWidth="1"/>
    <col min="16" max="16384" width="9" style="190"/>
  </cols>
  <sheetData>
    <row r="1" spans="1:16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6" ht="20.100000000000001" customHeight="1">
      <c r="A2" s="189"/>
      <c r="B2" s="1" t="s">
        <v>943</v>
      </c>
      <c r="D2" s="1"/>
      <c r="E2" s="1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1:16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1" t="s">
        <v>944</v>
      </c>
    </row>
    <row r="4" spans="1:16" s="33" customFormat="1" ht="20.100000000000001" customHeight="1">
      <c r="A4" s="32"/>
      <c r="B4" s="1083"/>
      <c r="C4" s="1083"/>
      <c r="D4" s="1091"/>
      <c r="E4" s="1075" t="s">
        <v>945</v>
      </c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90"/>
    </row>
    <row r="5" spans="1:16" s="33" customFormat="1" ht="20.100000000000001" customHeight="1">
      <c r="A5" s="32"/>
      <c r="B5" s="1086"/>
      <c r="C5" s="1086"/>
      <c r="D5" s="1092"/>
      <c r="E5" s="1076"/>
      <c r="F5" s="1075" t="s">
        <v>946</v>
      </c>
      <c r="G5" s="1078"/>
      <c r="H5" s="1111" t="s">
        <v>947</v>
      </c>
      <c r="I5" s="1078"/>
      <c r="J5" s="1111" t="s">
        <v>948</v>
      </c>
      <c r="K5" s="1078"/>
      <c r="L5" s="1111" t="s">
        <v>949</v>
      </c>
      <c r="M5" s="1078"/>
      <c r="N5" s="1083" t="s">
        <v>950</v>
      </c>
      <c r="O5" s="1083"/>
      <c r="P5" s="190"/>
    </row>
    <row r="6" spans="1:16" s="33" customFormat="1" ht="20.100000000000001" customHeight="1">
      <c r="A6" s="32"/>
      <c r="B6" s="1093"/>
      <c r="C6" s="1093"/>
      <c r="D6" s="1094"/>
      <c r="E6" s="1089"/>
      <c r="F6" s="35"/>
      <c r="G6" s="204" t="s">
        <v>97</v>
      </c>
      <c r="H6" s="524"/>
      <c r="I6" s="204" t="s">
        <v>284</v>
      </c>
      <c r="J6" s="524"/>
      <c r="K6" s="204" t="s">
        <v>284</v>
      </c>
      <c r="L6" s="524"/>
      <c r="M6" s="204" t="s">
        <v>284</v>
      </c>
      <c r="N6" s="205"/>
      <c r="O6" s="206" t="s">
        <v>97</v>
      </c>
      <c r="P6" s="190"/>
    </row>
    <row r="7" spans="1:16" s="33" customFormat="1" ht="19.5" customHeight="1">
      <c r="A7" s="32"/>
      <c r="B7" s="1095" t="s">
        <v>110</v>
      </c>
      <c r="C7" s="1095"/>
      <c r="D7" s="1096"/>
      <c r="E7" s="162">
        <v>13356</v>
      </c>
      <c r="F7" s="215">
        <v>4540</v>
      </c>
      <c r="G7" s="213">
        <f t="shared" ref="G7:G16" si="0">F7/E7*100</f>
        <v>33.992213237496252</v>
      </c>
      <c r="H7" s="771">
        <v>3891</v>
      </c>
      <c r="I7" s="213">
        <f t="shared" ref="I7:I16" si="1">H7/E7*100</f>
        <v>29.132973944294697</v>
      </c>
      <c r="J7" s="771">
        <v>1815</v>
      </c>
      <c r="K7" s="213">
        <f t="shared" ref="K7:K16" si="2">J7/E7*100</f>
        <v>13.589398023360289</v>
      </c>
      <c r="L7" s="771">
        <v>2051</v>
      </c>
      <c r="M7" s="213">
        <f t="shared" ref="M7:M16" si="3">L7/E7*100</f>
        <v>15.356394129979037</v>
      </c>
      <c r="N7" s="771">
        <v>1059</v>
      </c>
      <c r="O7" s="574">
        <f t="shared" ref="O7:O16" si="4">N7/E7*100</f>
        <v>7.9290206648697206</v>
      </c>
      <c r="P7" s="306"/>
    </row>
    <row r="8" spans="1:16" s="33" customFormat="1" ht="20.100000000000001" customHeight="1">
      <c r="A8" s="32"/>
      <c r="B8" s="1097" t="s">
        <v>111</v>
      </c>
      <c r="C8" s="1106" t="s">
        <v>112</v>
      </c>
      <c r="D8" s="1101"/>
      <c r="E8" s="327">
        <v>6224</v>
      </c>
      <c r="F8" s="47">
        <v>1957</v>
      </c>
      <c r="G8" s="50">
        <f>F8/E8*100</f>
        <v>31.442802056555269</v>
      </c>
      <c r="H8" s="49">
        <v>1702</v>
      </c>
      <c r="I8" s="50">
        <f t="shared" si="1"/>
        <v>27.345758354755784</v>
      </c>
      <c r="J8" s="49">
        <v>868</v>
      </c>
      <c r="K8" s="50">
        <f t="shared" si="2"/>
        <v>13.946015424164523</v>
      </c>
      <c r="L8" s="49">
        <v>1076</v>
      </c>
      <c r="M8" s="50">
        <f t="shared" si="3"/>
        <v>17.287917737789201</v>
      </c>
      <c r="N8" s="49">
        <v>621</v>
      </c>
      <c r="O8" s="94">
        <f t="shared" si="4"/>
        <v>9.9775064267352178</v>
      </c>
      <c r="P8" s="306"/>
    </row>
    <row r="9" spans="1:16" s="33" customFormat="1" ht="20.100000000000001" customHeight="1">
      <c r="A9" s="32"/>
      <c r="B9" s="1131"/>
      <c r="C9" s="1139" t="s">
        <v>113</v>
      </c>
      <c r="D9" s="1140"/>
      <c r="E9" s="328">
        <v>7132</v>
      </c>
      <c r="F9" s="78">
        <v>2583</v>
      </c>
      <c r="G9" s="81">
        <f t="shared" si="0"/>
        <v>36.217049915872124</v>
      </c>
      <c r="H9" s="80">
        <v>2189</v>
      </c>
      <c r="I9" s="81">
        <f t="shared" si="1"/>
        <v>30.692652832305107</v>
      </c>
      <c r="J9" s="80">
        <v>947</v>
      </c>
      <c r="K9" s="81">
        <f t="shared" si="2"/>
        <v>13.278182837913629</v>
      </c>
      <c r="L9" s="80">
        <v>975</v>
      </c>
      <c r="M9" s="81">
        <f t="shared" si="3"/>
        <v>13.670779584969154</v>
      </c>
      <c r="N9" s="80">
        <v>438</v>
      </c>
      <c r="O9" s="103">
        <f t="shared" si="4"/>
        <v>6.1413348289399883</v>
      </c>
      <c r="P9" s="306"/>
    </row>
    <row r="10" spans="1:16" s="33" customFormat="1" ht="20.100000000000001" customHeight="1">
      <c r="A10" s="32"/>
      <c r="B10" s="1097" t="s">
        <v>114</v>
      </c>
      <c r="C10" s="1106" t="s">
        <v>115</v>
      </c>
      <c r="D10" s="1101"/>
      <c r="E10" s="327">
        <v>48</v>
      </c>
      <c r="F10" s="47">
        <v>41</v>
      </c>
      <c r="G10" s="50">
        <f>F10/E10*100</f>
        <v>85.416666666666657</v>
      </c>
      <c r="H10" s="49">
        <v>7</v>
      </c>
      <c r="I10" s="50">
        <f t="shared" si="1"/>
        <v>14.583333333333334</v>
      </c>
      <c r="J10" s="49" t="s">
        <v>144</v>
      </c>
      <c r="K10" s="50" t="s">
        <v>144</v>
      </c>
      <c r="L10" s="49" t="s">
        <v>144</v>
      </c>
      <c r="M10" s="50" t="s">
        <v>144</v>
      </c>
      <c r="N10" s="49" t="s">
        <v>144</v>
      </c>
      <c r="O10" s="94" t="s">
        <v>144</v>
      </c>
      <c r="P10" s="306"/>
    </row>
    <row r="11" spans="1:16" s="33" customFormat="1" ht="20.100000000000001" customHeight="1">
      <c r="A11" s="32"/>
      <c r="B11" s="1098"/>
      <c r="C11" s="1107" t="s">
        <v>789</v>
      </c>
      <c r="D11" s="1103"/>
      <c r="E11" s="328">
        <v>1644</v>
      </c>
      <c r="F11" s="47">
        <v>773</v>
      </c>
      <c r="G11" s="50">
        <f t="shared" si="0"/>
        <v>47.019464720194648</v>
      </c>
      <c r="H11" s="49">
        <v>587</v>
      </c>
      <c r="I11" s="50">
        <f t="shared" si="1"/>
        <v>35.70559610705596</v>
      </c>
      <c r="J11" s="49">
        <v>175</v>
      </c>
      <c r="K11" s="50">
        <f t="shared" si="2"/>
        <v>10.644768856447689</v>
      </c>
      <c r="L11" s="49">
        <v>109</v>
      </c>
      <c r="M11" s="50">
        <f t="shared" si="3"/>
        <v>6.6301703163017036</v>
      </c>
      <c r="N11" s="49" t="s">
        <v>144</v>
      </c>
      <c r="O11" s="94" t="s">
        <v>144</v>
      </c>
      <c r="P11" s="306"/>
    </row>
    <row r="12" spans="1:16" s="33" customFormat="1" ht="20.100000000000001" customHeight="1">
      <c r="A12" s="32"/>
      <c r="B12" s="1098"/>
      <c r="C12" s="1107" t="s">
        <v>790</v>
      </c>
      <c r="D12" s="1103"/>
      <c r="E12" s="328">
        <v>2511</v>
      </c>
      <c r="F12" s="47">
        <v>788</v>
      </c>
      <c r="G12" s="50">
        <f t="shared" si="0"/>
        <v>31.381919553962568</v>
      </c>
      <c r="H12" s="49">
        <v>729</v>
      </c>
      <c r="I12" s="50">
        <f t="shared" si="1"/>
        <v>29.032258064516132</v>
      </c>
      <c r="J12" s="49">
        <v>373</v>
      </c>
      <c r="K12" s="50">
        <f t="shared" si="2"/>
        <v>14.854639585822383</v>
      </c>
      <c r="L12" s="49">
        <v>505</v>
      </c>
      <c r="M12" s="50">
        <f t="shared" si="3"/>
        <v>20.111509358821188</v>
      </c>
      <c r="N12" s="49">
        <v>116</v>
      </c>
      <c r="O12" s="94">
        <f t="shared" si="4"/>
        <v>4.6196734368777381</v>
      </c>
      <c r="P12" s="306"/>
    </row>
    <row r="13" spans="1:16" s="33" customFormat="1" ht="20.100000000000001" customHeight="1">
      <c r="A13" s="32"/>
      <c r="B13" s="1098"/>
      <c r="C13" s="1107" t="s">
        <v>791</v>
      </c>
      <c r="D13" s="1103"/>
      <c r="E13" s="328">
        <v>3273</v>
      </c>
      <c r="F13" s="47">
        <v>988</v>
      </c>
      <c r="G13" s="50">
        <f t="shared" si="0"/>
        <v>30.186373357775743</v>
      </c>
      <c r="H13" s="49">
        <v>911</v>
      </c>
      <c r="I13" s="50">
        <f t="shared" si="1"/>
        <v>27.833791628475407</v>
      </c>
      <c r="J13" s="49">
        <v>486</v>
      </c>
      <c r="K13" s="50">
        <f t="shared" si="2"/>
        <v>14.848762603116409</v>
      </c>
      <c r="L13" s="49">
        <v>564</v>
      </c>
      <c r="M13" s="50">
        <f t="shared" si="3"/>
        <v>17.231897341888175</v>
      </c>
      <c r="N13" s="49">
        <v>324</v>
      </c>
      <c r="O13" s="94">
        <f t="shared" si="4"/>
        <v>9.8991750687442721</v>
      </c>
      <c r="P13" s="306"/>
    </row>
    <row r="14" spans="1:16" s="33" customFormat="1" ht="20.100000000000001" customHeight="1">
      <c r="A14" s="32"/>
      <c r="B14" s="1098"/>
      <c r="C14" s="1107" t="s">
        <v>792</v>
      </c>
      <c r="D14" s="1103"/>
      <c r="E14" s="328">
        <v>3522</v>
      </c>
      <c r="F14" s="47">
        <v>1076</v>
      </c>
      <c r="G14" s="50">
        <f t="shared" si="0"/>
        <v>30.550823395797842</v>
      </c>
      <c r="H14" s="49">
        <v>947</v>
      </c>
      <c r="I14" s="50">
        <f t="shared" si="1"/>
        <v>26.888131743327655</v>
      </c>
      <c r="J14" s="49">
        <v>471</v>
      </c>
      <c r="K14" s="50">
        <f t="shared" si="2"/>
        <v>13.373083475298126</v>
      </c>
      <c r="L14" s="49">
        <v>579</v>
      </c>
      <c r="M14" s="50">
        <f t="shared" si="3"/>
        <v>16.439522998296422</v>
      </c>
      <c r="N14" s="49">
        <v>449</v>
      </c>
      <c r="O14" s="94">
        <f>N14/E14*100</f>
        <v>12.748438387279954</v>
      </c>
      <c r="P14" s="306"/>
    </row>
    <row r="15" spans="1:16" s="33" customFormat="1" ht="20.100000000000001" customHeight="1">
      <c r="A15" s="32"/>
      <c r="B15" s="1098"/>
      <c r="C15" s="1107" t="s">
        <v>209</v>
      </c>
      <c r="D15" s="1103"/>
      <c r="E15" s="328">
        <v>2358</v>
      </c>
      <c r="F15" s="78">
        <v>874</v>
      </c>
      <c r="G15" s="81">
        <f t="shared" si="0"/>
        <v>37.065309584393553</v>
      </c>
      <c r="H15" s="80">
        <v>710</v>
      </c>
      <c r="I15" s="81">
        <f t="shared" si="1"/>
        <v>30.110262934690418</v>
      </c>
      <c r="J15" s="80">
        <v>310</v>
      </c>
      <c r="K15" s="81">
        <f t="shared" si="2"/>
        <v>13.146734520780324</v>
      </c>
      <c r="L15" s="80">
        <v>294</v>
      </c>
      <c r="M15" s="81">
        <f t="shared" si="3"/>
        <v>12.46819338422392</v>
      </c>
      <c r="N15" s="80">
        <v>170</v>
      </c>
      <c r="O15" s="103">
        <f t="shared" si="4"/>
        <v>7.2094995759117904</v>
      </c>
      <c r="P15" s="306"/>
    </row>
    <row r="16" spans="1:16" s="33" customFormat="1" ht="20.100000000000001" customHeight="1">
      <c r="A16" s="32"/>
      <c r="B16" s="1099"/>
      <c r="C16" s="509"/>
      <c r="D16" s="507" t="s">
        <v>121</v>
      </c>
      <c r="E16" s="772">
        <v>1101</v>
      </c>
      <c r="F16" s="53">
        <v>406</v>
      </c>
      <c r="G16" s="56">
        <f t="shared" si="0"/>
        <v>36.875567665758403</v>
      </c>
      <c r="H16" s="55">
        <v>321</v>
      </c>
      <c r="I16" s="56">
        <f t="shared" si="1"/>
        <v>29.155313351498634</v>
      </c>
      <c r="J16" s="55">
        <v>148</v>
      </c>
      <c r="K16" s="56">
        <f t="shared" si="2"/>
        <v>13.44232515894641</v>
      </c>
      <c r="L16" s="55">
        <v>143</v>
      </c>
      <c r="M16" s="56">
        <f t="shared" si="3"/>
        <v>12.98819255222525</v>
      </c>
      <c r="N16" s="55">
        <v>83</v>
      </c>
      <c r="O16" s="92">
        <f t="shared" si="4"/>
        <v>7.5386012715712987</v>
      </c>
      <c r="P16" s="306"/>
    </row>
    <row r="17" spans="1:16" s="33" customFormat="1" ht="21" customHeight="1">
      <c r="A17" s="32"/>
      <c r="B17" s="32"/>
      <c r="C17" s="508"/>
      <c r="D17" s="508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173"/>
      <c r="P17" s="306"/>
    </row>
    <row r="18" spans="1:16" s="33" customFormat="1" ht="19.5" customHeight="1">
      <c r="A18" s="32"/>
      <c r="B18" s="1095" t="s">
        <v>951</v>
      </c>
      <c r="C18" s="1095"/>
      <c r="D18" s="1096"/>
      <c r="E18" s="162">
        <v>4112</v>
      </c>
      <c r="F18" s="215">
        <v>1430</v>
      </c>
      <c r="G18" s="213">
        <f>F18/E18*100</f>
        <v>34.776264591439684</v>
      </c>
      <c r="H18" s="771">
        <v>1169</v>
      </c>
      <c r="I18" s="213">
        <f>H18/E18*100</f>
        <v>28.428988326848248</v>
      </c>
      <c r="J18" s="771">
        <v>550</v>
      </c>
      <c r="K18" s="213">
        <f>J18/E18*100</f>
        <v>13.375486381322958</v>
      </c>
      <c r="L18" s="771">
        <v>567</v>
      </c>
      <c r="M18" s="213">
        <f>L18/E18*100</f>
        <v>13.788910505836578</v>
      </c>
      <c r="N18" s="771">
        <v>396</v>
      </c>
      <c r="O18" s="574">
        <f>N18/E18*100</f>
        <v>9.6303501945525305</v>
      </c>
      <c r="P18" s="306"/>
    </row>
    <row r="19" spans="1:16" s="33" customFormat="1" ht="20.100000000000001" customHeight="1">
      <c r="A19" s="32"/>
      <c r="B19" s="1097" t="s">
        <v>111</v>
      </c>
      <c r="C19" s="1106" t="s">
        <v>112</v>
      </c>
      <c r="D19" s="1101"/>
      <c r="E19" s="327">
        <v>2090</v>
      </c>
      <c r="F19" s="47">
        <v>663</v>
      </c>
      <c r="G19" s="50">
        <f t="shared" ref="G19:G24" si="5">F19/E19*100</f>
        <v>31.722488038277515</v>
      </c>
      <c r="H19" s="49">
        <v>568</v>
      </c>
      <c r="I19" s="50">
        <f t="shared" ref="I19:I24" si="6">H19/E19*100</f>
        <v>27.177033492822964</v>
      </c>
      <c r="J19" s="49">
        <v>284</v>
      </c>
      <c r="K19" s="50">
        <f t="shared" ref="K19:K24" si="7">J19/E19*100</f>
        <v>13.588516746411482</v>
      </c>
      <c r="L19" s="49">
        <v>311</v>
      </c>
      <c r="M19" s="50">
        <f t="shared" ref="M19:M24" si="8">L19/E19*100</f>
        <v>14.880382775119616</v>
      </c>
      <c r="N19" s="49">
        <v>264</v>
      </c>
      <c r="O19" s="48">
        <f t="shared" ref="O19:O24" si="9">N19/E19*100</f>
        <v>12.631578947368421</v>
      </c>
      <c r="P19" s="306"/>
    </row>
    <row r="20" spans="1:16" s="33" customFormat="1" ht="20.100000000000001" customHeight="1">
      <c r="A20" s="32"/>
      <c r="B20" s="1131"/>
      <c r="C20" s="1139" t="s">
        <v>952</v>
      </c>
      <c r="D20" s="1140"/>
      <c r="E20" s="697">
        <v>2022</v>
      </c>
      <c r="F20" s="78">
        <v>767</v>
      </c>
      <c r="G20" s="81">
        <f t="shared" si="5"/>
        <v>37.932739861523245</v>
      </c>
      <c r="H20" s="80">
        <v>601</v>
      </c>
      <c r="I20" s="81">
        <f t="shared" si="6"/>
        <v>29.723046488625123</v>
      </c>
      <c r="J20" s="80">
        <v>266</v>
      </c>
      <c r="K20" s="81">
        <f t="shared" si="7"/>
        <v>13.155291790306627</v>
      </c>
      <c r="L20" s="80">
        <v>256</v>
      </c>
      <c r="M20" s="81">
        <f t="shared" si="8"/>
        <v>12.660731948565775</v>
      </c>
      <c r="N20" s="80">
        <v>132</v>
      </c>
      <c r="O20" s="79">
        <f t="shared" si="9"/>
        <v>6.5281899109792292</v>
      </c>
      <c r="P20" s="306"/>
    </row>
    <row r="21" spans="1:16" s="33" customFormat="1" ht="20.100000000000001" customHeight="1">
      <c r="A21" s="32"/>
      <c r="B21" s="1097" t="s">
        <v>953</v>
      </c>
      <c r="C21" s="1106" t="s">
        <v>954</v>
      </c>
      <c r="D21" s="1101"/>
      <c r="E21" s="327">
        <v>1754</v>
      </c>
      <c r="F21" s="47">
        <v>556</v>
      </c>
      <c r="G21" s="50">
        <f>F21/E21*100</f>
        <v>31.698973774230332</v>
      </c>
      <c r="H21" s="49">
        <v>459</v>
      </c>
      <c r="I21" s="50">
        <f t="shared" si="6"/>
        <v>26.168757126567844</v>
      </c>
      <c r="J21" s="49">
        <v>240</v>
      </c>
      <c r="K21" s="50">
        <f t="shared" si="7"/>
        <v>13.683010262257698</v>
      </c>
      <c r="L21" s="49">
        <v>273</v>
      </c>
      <c r="M21" s="50">
        <f t="shared" si="8"/>
        <v>15.56442417331813</v>
      </c>
      <c r="N21" s="49">
        <v>226</v>
      </c>
      <c r="O21" s="48">
        <f t="shared" si="9"/>
        <v>12.884834663625996</v>
      </c>
      <c r="P21" s="306"/>
    </row>
    <row r="22" spans="1:16" s="33" customFormat="1" ht="20.100000000000001" customHeight="1">
      <c r="A22" s="32"/>
      <c r="B22" s="1098"/>
      <c r="C22" s="1107" t="s">
        <v>120</v>
      </c>
      <c r="D22" s="1103"/>
      <c r="E22" s="328">
        <v>1257</v>
      </c>
      <c r="F22" s="47">
        <v>468</v>
      </c>
      <c r="G22" s="50">
        <f t="shared" si="5"/>
        <v>37.231503579952268</v>
      </c>
      <c r="H22" s="49">
        <v>389</v>
      </c>
      <c r="I22" s="50">
        <f t="shared" si="6"/>
        <v>30.946698488464598</v>
      </c>
      <c r="J22" s="49">
        <v>162</v>
      </c>
      <c r="K22" s="50">
        <f t="shared" si="7"/>
        <v>12.887828162291171</v>
      </c>
      <c r="L22" s="49">
        <v>151</v>
      </c>
      <c r="M22" s="50">
        <f>L22/E22*100</f>
        <v>12.012728719172634</v>
      </c>
      <c r="N22" s="49">
        <v>87</v>
      </c>
      <c r="O22" s="48">
        <f t="shared" si="9"/>
        <v>6.9212410501193311</v>
      </c>
      <c r="P22" s="306"/>
    </row>
    <row r="23" spans="1:16" s="33" customFormat="1" ht="20.100000000000001" customHeight="1">
      <c r="A23" s="32"/>
      <c r="B23" s="1098"/>
      <c r="C23" s="1107" t="s">
        <v>560</v>
      </c>
      <c r="D23" s="1103"/>
      <c r="E23" s="328">
        <v>645</v>
      </c>
      <c r="F23" s="47">
        <v>242</v>
      </c>
      <c r="G23" s="50">
        <f t="shared" si="5"/>
        <v>37.519379844961243</v>
      </c>
      <c r="H23" s="49">
        <v>181</v>
      </c>
      <c r="I23" s="50">
        <f t="shared" si="6"/>
        <v>28.062015503875969</v>
      </c>
      <c r="J23" s="49">
        <v>91</v>
      </c>
      <c r="K23" s="50">
        <f t="shared" si="7"/>
        <v>14.108527131782948</v>
      </c>
      <c r="L23" s="49">
        <v>88</v>
      </c>
      <c r="M23" s="50">
        <f t="shared" si="8"/>
        <v>13.643410852713178</v>
      </c>
      <c r="N23" s="49">
        <v>43</v>
      </c>
      <c r="O23" s="48">
        <f t="shared" si="9"/>
        <v>6.666666666666667</v>
      </c>
      <c r="P23" s="306"/>
    </row>
    <row r="24" spans="1:16" s="33" customFormat="1" ht="20.100000000000001" customHeight="1">
      <c r="A24" s="32"/>
      <c r="B24" s="1099"/>
      <c r="C24" s="1108" t="s">
        <v>955</v>
      </c>
      <c r="D24" s="1109"/>
      <c r="E24" s="172">
        <v>456</v>
      </c>
      <c r="F24" s="172">
        <v>164</v>
      </c>
      <c r="G24" s="56">
        <f t="shared" si="5"/>
        <v>35.964912280701753</v>
      </c>
      <c r="H24" s="91">
        <v>140</v>
      </c>
      <c r="I24" s="56">
        <f t="shared" si="6"/>
        <v>30.701754385964914</v>
      </c>
      <c r="J24" s="91">
        <v>57</v>
      </c>
      <c r="K24" s="56">
        <f t="shared" si="7"/>
        <v>12.5</v>
      </c>
      <c r="L24" s="91">
        <v>55</v>
      </c>
      <c r="M24" s="56">
        <f t="shared" si="8"/>
        <v>12.06140350877193</v>
      </c>
      <c r="N24" s="91">
        <v>40</v>
      </c>
      <c r="O24" s="54">
        <f t="shared" si="9"/>
        <v>8.7719298245614024</v>
      </c>
      <c r="P24" s="306"/>
    </row>
    <row r="25" spans="1:16" s="33" customFormat="1" ht="15" customHeight="1">
      <c r="A25" s="32"/>
      <c r="B25" s="65" t="s">
        <v>942</v>
      </c>
      <c r="C25" s="65"/>
      <c r="D25" s="65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190"/>
    </row>
    <row r="26" spans="1:16" s="33" customFormat="1" ht="15" customHeight="1">
      <c r="A26" s="32"/>
      <c r="B26" s="65"/>
      <c r="C26" s="65"/>
      <c r="D26" s="65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1:16" ht="15" customHeight="1">
      <c r="B27" s="773"/>
    </row>
  </sheetData>
  <mergeCells count="28">
    <mergeCell ref="B4:D6"/>
    <mergeCell ref="E4:E6"/>
    <mergeCell ref="F4:O4"/>
    <mergeCell ref="F5:G5"/>
    <mergeCell ref="H5:I5"/>
    <mergeCell ref="J5:K5"/>
    <mergeCell ref="L5:M5"/>
    <mergeCell ref="N5:O5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B18:D18"/>
    <mergeCell ref="B19:B20"/>
    <mergeCell ref="C19:D19"/>
    <mergeCell ref="C20:D20"/>
    <mergeCell ref="B21:B24"/>
    <mergeCell ref="C21:D21"/>
    <mergeCell ref="C22:D22"/>
    <mergeCell ref="C23:D23"/>
    <mergeCell ref="C24:D2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2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Z21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12.625" style="190" customWidth="1"/>
    <col min="3" max="3" width="9.5" style="190" bestFit="1" customWidth="1"/>
    <col min="4" max="5" width="6.625" style="190" customWidth="1"/>
    <col min="6" max="6" width="8.125" style="190" customWidth="1"/>
    <col min="7" max="7" width="6.625" style="190" customWidth="1"/>
    <col min="8" max="8" width="7.75" style="190" customWidth="1"/>
    <col min="9" max="9" width="6.625" style="190" customWidth="1"/>
    <col min="10" max="10" width="7.875" style="190" customWidth="1"/>
    <col min="11" max="11" width="6.625" style="190" customWidth="1"/>
    <col min="12" max="12" width="10.125" style="190" customWidth="1"/>
    <col min="13" max="13" width="6.625" style="190" customWidth="1"/>
    <col min="14" max="14" width="8.5" style="190" bestFit="1" customWidth="1"/>
    <col min="15" max="15" width="6.625" style="190" customWidth="1"/>
    <col min="16" max="16" width="8.5" style="190" bestFit="1" customWidth="1"/>
    <col min="17" max="25" width="6.625" style="190" customWidth="1"/>
    <col min="26" max="16384" width="9" style="190"/>
  </cols>
  <sheetData>
    <row r="1" spans="1:26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</row>
    <row r="2" spans="1:26" ht="20.100000000000001" customHeight="1">
      <c r="A2" s="189"/>
      <c r="B2" s="1" t="s">
        <v>956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</row>
    <row r="3" spans="1:26" s="33" customFormat="1" ht="20.100000000000001" customHeight="1">
      <c r="A3" s="32"/>
      <c r="B3" s="518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Y3" s="31" t="s">
        <v>90</v>
      </c>
    </row>
    <row r="4" spans="1:26" s="33" customFormat="1" ht="12.75" customHeight="1">
      <c r="A4" s="32"/>
      <c r="B4" s="1071"/>
      <c r="C4" s="1075" t="s">
        <v>957</v>
      </c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1074"/>
      <c r="U4" s="1074"/>
      <c r="V4" s="1074"/>
      <c r="W4" s="1074"/>
      <c r="X4" s="1074"/>
      <c r="Y4" s="1074"/>
    </row>
    <row r="5" spans="1:26" s="33" customFormat="1" ht="20.100000000000001" customHeight="1">
      <c r="A5" s="32"/>
      <c r="B5" s="1072"/>
      <c r="C5" s="1076"/>
      <c r="D5" s="1077" t="s">
        <v>115</v>
      </c>
      <c r="E5" s="1078"/>
      <c r="F5" s="1081" t="s">
        <v>116</v>
      </c>
      <c r="G5" s="1078"/>
      <c r="H5" s="1081" t="s">
        <v>117</v>
      </c>
      <c r="I5" s="1078"/>
      <c r="J5" s="1081" t="s">
        <v>118</v>
      </c>
      <c r="K5" s="1078"/>
      <c r="L5" s="1081" t="s">
        <v>119</v>
      </c>
      <c r="M5" s="1078"/>
      <c r="N5" s="1081" t="s">
        <v>120</v>
      </c>
      <c r="O5" s="1078"/>
      <c r="P5" s="1111" t="s">
        <v>329</v>
      </c>
      <c r="Q5" s="1083"/>
      <c r="R5" s="1279"/>
      <c r="S5" s="1279"/>
      <c r="T5" s="1190"/>
      <c r="U5" s="1190"/>
      <c r="V5" s="1190"/>
      <c r="W5" s="1190"/>
      <c r="X5" s="1190"/>
      <c r="Y5" s="1190"/>
    </row>
    <row r="6" spans="1:26" s="33" customFormat="1" ht="20.100000000000001" customHeight="1">
      <c r="A6" s="32"/>
      <c r="B6" s="1072"/>
      <c r="C6" s="1076"/>
      <c r="D6" s="1079"/>
      <c r="E6" s="1080"/>
      <c r="F6" s="1082"/>
      <c r="G6" s="1080"/>
      <c r="H6" s="1082"/>
      <c r="I6" s="1080"/>
      <c r="J6" s="1082"/>
      <c r="K6" s="1080"/>
      <c r="L6" s="1082"/>
      <c r="M6" s="1080"/>
      <c r="N6" s="1082"/>
      <c r="O6" s="1080"/>
      <c r="P6" s="1082"/>
      <c r="Q6" s="1080"/>
      <c r="R6" s="1084" t="s">
        <v>127</v>
      </c>
      <c r="S6" s="1087"/>
      <c r="T6" s="1084" t="s">
        <v>128</v>
      </c>
      <c r="U6" s="1087"/>
      <c r="V6" s="1084" t="s">
        <v>129</v>
      </c>
      <c r="W6" s="1087"/>
      <c r="X6" s="1084" t="s">
        <v>130</v>
      </c>
      <c r="Y6" s="1085"/>
    </row>
    <row r="7" spans="1:26" s="33" customFormat="1" ht="20.100000000000001" customHeight="1">
      <c r="A7" s="32"/>
      <c r="B7" s="1073"/>
      <c r="C7" s="1089"/>
      <c r="D7" s="35"/>
      <c r="E7" s="204" t="s">
        <v>97</v>
      </c>
      <c r="F7" s="205"/>
      <c r="G7" s="206" t="s">
        <v>284</v>
      </c>
      <c r="H7" s="524"/>
      <c r="I7" s="204" t="s">
        <v>97</v>
      </c>
      <c r="J7" s="205"/>
      <c r="K7" s="206" t="s">
        <v>97</v>
      </c>
      <c r="L7" s="524"/>
      <c r="M7" s="204" t="s">
        <v>97</v>
      </c>
      <c r="N7" s="205"/>
      <c r="O7" s="206" t="s">
        <v>97</v>
      </c>
      <c r="P7" s="524"/>
      <c r="Q7" s="206" t="s">
        <v>97</v>
      </c>
      <c r="R7" s="524"/>
      <c r="S7" s="206" t="s">
        <v>97</v>
      </c>
      <c r="T7" s="524"/>
      <c r="U7" s="206" t="s">
        <v>97</v>
      </c>
      <c r="V7" s="524"/>
      <c r="W7" s="206" t="s">
        <v>97</v>
      </c>
      <c r="X7" s="524"/>
      <c r="Y7" s="206" t="s">
        <v>97</v>
      </c>
    </row>
    <row r="8" spans="1:26" s="33" customFormat="1" ht="20.100000000000001" customHeight="1">
      <c r="A8" s="32"/>
      <c r="B8" s="516" t="s">
        <v>100</v>
      </c>
      <c r="C8" s="41">
        <v>8080</v>
      </c>
      <c r="D8" s="41">
        <v>194</v>
      </c>
      <c r="E8" s="44">
        <f>D8/C8*100</f>
        <v>2.4009900990099009</v>
      </c>
      <c r="F8" s="43">
        <v>1434</v>
      </c>
      <c r="G8" s="44">
        <f>F8/C8*100</f>
        <v>17.747524752475247</v>
      </c>
      <c r="H8" s="43">
        <v>1377</v>
      </c>
      <c r="I8" s="44">
        <f>H8/C8*100</f>
        <v>17.042079207920793</v>
      </c>
      <c r="J8" s="43">
        <v>1945</v>
      </c>
      <c r="K8" s="44">
        <f>J8/C8*100</f>
        <v>24.07178217821782</v>
      </c>
      <c r="L8" s="97">
        <v>1992</v>
      </c>
      <c r="M8" s="42">
        <f>L8/C8*100</f>
        <v>24.653465346534652</v>
      </c>
      <c r="N8" s="43">
        <v>718</v>
      </c>
      <c r="O8" s="44">
        <f>N8/C8*100</f>
        <v>8.8861386138613856</v>
      </c>
      <c r="P8" s="97">
        <v>420</v>
      </c>
      <c r="Q8" s="44">
        <f>P8/C8*100</f>
        <v>5.1980198019801982</v>
      </c>
      <c r="R8" s="97">
        <v>269</v>
      </c>
      <c r="S8" s="42">
        <f>R8/P8*100</f>
        <v>64.047619047619037</v>
      </c>
      <c r="T8" s="43">
        <v>98</v>
      </c>
      <c r="U8" s="44">
        <f>T8/P8*100</f>
        <v>23.333333333333332</v>
      </c>
      <c r="V8" s="276">
        <v>44</v>
      </c>
      <c r="W8" s="96">
        <f>V8/P8*100</f>
        <v>10.476190476190476</v>
      </c>
      <c r="X8" s="277">
        <v>9</v>
      </c>
      <c r="Y8" s="42">
        <f>X8/P8*100</f>
        <v>2.1428571428571428</v>
      </c>
      <c r="Z8" s="774"/>
    </row>
    <row r="9" spans="1:26" s="33" customFormat="1" ht="20.100000000000001" customHeight="1">
      <c r="A9" s="32"/>
      <c r="B9" s="522" t="s">
        <v>101</v>
      </c>
      <c r="C9" s="47">
        <v>7834</v>
      </c>
      <c r="D9" s="47">
        <v>216</v>
      </c>
      <c r="E9" s="48">
        <f t="shared" ref="E9:E10" si="0">D9/C9*100</f>
        <v>2.7572121521572632</v>
      </c>
      <c r="F9" s="49">
        <v>1494</v>
      </c>
      <c r="G9" s="50">
        <f t="shared" ref="G9:G10" si="1">F9/C9*100</f>
        <v>19.070717385754403</v>
      </c>
      <c r="H9" s="49">
        <v>1286</v>
      </c>
      <c r="I9" s="50">
        <f t="shared" ref="I9:I10" si="2">H9/C9*100</f>
        <v>16.415624202195559</v>
      </c>
      <c r="J9" s="49">
        <v>1733</v>
      </c>
      <c r="K9" s="50">
        <f>J9/C9*100</f>
        <v>22.121521572632115</v>
      </c>
      <c r="L9" s="109">
        <v>1869</v>
      </c>
      <c r="M9" s="50">
        <f t="shared" ref="M9:M10" si="3">L9/C9*100</f>
        <v>23.857544038805209</v>
      </c>
      <c r="N9" s="49">
        <v>753</v>
      </c>
      <c r="O9" s="50">
        <f t="shared" ref="O9:O10" si="4">N9/C9*100</f>
        <v>9.6119479193260151</v>
      </c>
      <c r="P9" s="109">
        <v>483</v>
      </c>
      <c r="Q9" s="50">
        <f t="shared" ref="Q9:Q10" si="5">P9/C9*100</f>
        <v>6.165432729129436</v>
      </c>
      <c r="R9" s="109">
        <v>285</v>
      </c>
      <c r="S9" s="50">
        <f t="shared" ref="S9:S10" si="6">R9/P9*100</f>
        <v>59.006211180124225</v>
      </c>
      <c r="T9" s="49">
        <v>146</v>
      </c>
      <c r="U9" s="50">
        <f t="shared" ref="U9:U10" si="7">T9/P9*100</f>
        <v>30.227743271221531</v>
      </c>
      <c r="V9" s="279">
        <v>41</v>
      </c>
      <c r="W9" s="50">
        <f>V9/P9*100</f>
        <v>8.4886128364389233</v>
      </c>
      <c r="X9" s="280">
        <v>11</v>
      </c>
      <c r="Y9" s="48">
        <f t="shared" ref="Y9" si="8">X9/P9*100</f>
        <v>2.2774327122153206</v>
      </c>
    </row>
    <row r="10" spans="1:26" s="33" customFormat="1" ht="20.100000000000001" customHeight="1">
      <c r="A10" s="32"/>
      <c r="B10" s="517" t="s">
        <v>102</v>
      </c>
      <c r="C10" s="53">
        <v>8272</v>
      </c>
      <c r="D10" s="53">
        <v>155</v>
      </c>
      <c r="E10" s="56">
        <f t="shared" si="0"/>
        <v>1.8737911025145066</v>
      </c>
      <c r="F10" s="55">
        <v>1455</v>
      </c>
      <c r="G10" s="56">
        <f t="shared" si="1"/>
        <v>17.589458413926497</v>
      </c>
      <c r="H10" s="55">
        <v>1282</v>
      </c>
      <c r="I10" s="56">
        <f t="shared" si="2"/>
        <v>15.498065764023211</v>
      </c>
      <c r="J10" s="55">
        <v>1703</v>
      </c>
      <c r="K10" s="56">
        <f t="shared" ref="K10" si="9">J10/C10*100</f>
        <v>20.58752417794971</v>
      </c>
      <c r="L10" s="112">
        <v>2008</v>
      </c>
      <c r="M10" s="56">
        <f t="shared" si="3"/>
        <v>24.274661508704064</v>
      </c>
      <c r="N10" s="55">
        <v>932</v>
      </c>
      <c r="O10" s="56">
        <f t="shared" si="4"/>
        <v>11.266924564796906</v>
      </c>
      <c r="P10" s="112">
        <v>737</v>
      </c>
      <c r="Q10" s="56">
        <f t="shared" si="5"/>
        <v>8.9095744680851059</v>
      </c>
      <c r="R10" s="112">
        <v>434</v>
      </c>
      <c r="S10" s="56">
        <f t="shared" si="6"/>
        <v>58.887381275440973</v>
      </c>
      <c r="T10" s="55">
        <v>208</v>
      </c>
      <c r="U10" s="56">
        <f t="shared" si="7"/>
        <v>28.222523744911804</v>
      </c>
      <c r="V10" s="289">
        <v>78</v>
      </c>
      <c r="W10" s="56">
        <f t="shared" ref="W10" si="10">V10/P10*100</f>
        <v>10.583446404341927</v>
      </c>
      <c r="X10" s="291">
        <v>17</v>
      </c>
      <c r="Y10" s="54">
        <f>X10/P10*100</f>
        <v>2.3066485753052914</v>
      </c>
    </row>
    <row r="11" spans="1:26" s="33" customFormat="1" ht="9.9499999999999993" customHeight="1">
      <c r="A11" s="32"/>
      <c r="B11" s="508"/>
      <c r="C11" s="775"/>
      <c r="D11" s="775"/>
      <c r="E11" s="775"/>
      <c r="F11" s="775"/>
      <c r="G11" s="775"/>
      <c r="H11" s="775"/>
      <c r="I11" s="775"/>
      <c r="J11" s="775"/>
      <c r="K11" s="775"/>
      <c r="L11" s="775"/>
      <c r="M11" s="775"/>
      <c r="N11" s="775"/>
      <c r="O11" s="775"/>
      <c r="P11" s="775"/>
      <c r="Q11" s="775"/>
      <c r="R11" s="190"/>
    </row>
    <row r="12" spans="1:26" s="33" customFormat="1" ht="20.100000000000001" customHeight="1">
      <c r="A12" s="32"/>
      <c r="B12" s="776"/>
      <c r="C12" s="1075" t="s">
        <v>958</v>
      </c>
      <c r="D12" s="1074"/>
      <c r="E12" s="1074"/>
      <c r="F12" s="1074"/>
      <c r="G12" s="1074"/>
      <c r="H12" s="1074"/>
      <c r="I12" s="1074"/>
      <c r="J12" s="1074"/>
      <c r="K12" s="1074"/>
      <c r="L12" s="1074"/>
      <c r="M12" s="1074"/>
      <c r="N12" s="1074"/>
      <c r="O12" s="1074"/>
      <c r="P12" s="1074"/>
      <c r="Q12" s="1074"/>
      <c r="R12" s="1074"/>
      <c r="S12" s="1074"/>
      <c r="T12" s="1074"/>
      <c r="U12" s="1074"/>
      <c r="V12" s="1074"/>
      <c r="W12" s="1074"/>
      <c r="X12" s="1074"/>
      <c r="Y12" s="1074"/>
    </row>
    <row r="13" spans="1:26" s="33" customFormat="1" ht="20.100000000000001" customHeight="1">
      <c r="A13" s="32"/>
      <c r="B13" s="777"/>
      <c r="C13" s="1076"/>
      <c r="D13" s="1077" t="s">
        <v>115</v>
      </c>
      <c r="E13" s="1078"/>
      <c r="F13" s="1081" t="s">
        <v>116</v>
      </c>
      <c r="G13" s="1078"/>
      <c r="H13" s="1081" t="s">
        <v>117</v>
      </c>
      <c r="I13" s="1078"/>
      <c r="J13" s="1081" t="s">
        <v>118</v>
      </c>
      <c r="K13" s="1078"/>
      <c r="L13" s="1081" t="s">
        <v>119</v>
      </c>
      <c r="M13" s="1078"/>
      <c r="N13" s="1081" t="s">
        <v>120</v>
      </c>
      <c r="O13" s="1078"/>
      <c r="P13" s="1111" t="s">
        <v>329</v>
      </c>
      <c r="Q13" s="1083"/>
      <c r="R13" s="1279"/>
      <c r="S13" s="1279"/>
      <c r="T13" s="1190"/>
      <c r="U13" s="1190"/>
      <c r="V13" s="1190"/>
      <c r="W13" s="1190"/>
      <c r="X13" s="1190"/>
      <c r="Y13" s="1190"/>
    </row>
    <row r="14" spans="1:26" s="33" customFormat="1" ht="20.100000000000001" customHeight="1">
      <c r="A14" s="32"/>
      <c r="B14" s="777"/>
      <c r="C14" s="1076"/>
      <c r="D14" s="1079"/>
      <c r="E14" s="1080"/>
      <c r="F14" s="1082"/>
      <c r="G14" s="1080"/>
      <c r="H14" s="1082"/>
      <c r="I14" s="1080"/>
      <c r="J14" s="1082"/>
      <c r="K14" s="1080"/>
      <c r="L14" s="1082"/>
      <c r="M14" s="1080"/>
      <c r="N14" s="1082"/>
      <c r="O14" s="1080"/>
      <c r="P14" s="1082"/>
      <c r="Q14" s="1080"/>
      <c r="R14" s="1084" t="s">
        <v>127</v>
      </c>
      <c r="S14" s="1087"/>
      <c r="T14" s="1084" t="s">
        <v>128</v>
      </c>
      <c r="U14" s="1087"/>
      <c r="V14" s="1084" t="s">
        <v>129</v>
      </c>
      <c r="W14" s="1087"/>
      <c r="X14" s="1084" t="s">
        <v>130</v>
      </c>
      <c r="Y14" s="1085"/>
    </row>
    <row r="15" spans="1:26" s="33" customFormat="1" ht="20.100000000000001" customHeight="1">
      <c r="A15" s="32"/>
      <c r="B15" s="778"/>
      <c r="C15" s="1089"/>
      <c r="D15" s="35"/>
      <c r="E15" s="204" t="s">
        <v>97</v>
      </c>
      <c r="F15" s="205"/>
      <c r="G15" s="206" t="s">
        <v>284</v>
      </c>
      <c r="H15" s="524"/>
      <c r="I15" s="204" t="s">
        <v>97</v>
      </c>
      <c r="J15" s="205"/>
      <c r="K15" s="206" t="s">
        <v>97</v>
      </c>
      <c r="L15" s="524"/>
      <c r="M15" s="204" t="s">
        <v>97</v>
      </c>
      <c r="N15" s="205"/>
      <c r="O15" s="206" t="s">
        <v>97</v>
      </c>
      <c r="P15" s="524"/>
      <c r="Q15" s="206" t="s">
        <v>97</v>
      </c>
      <c r="R15" s="524"/>
      <c r="S15" s="206" t="s">
        <v>97</v>
      </c>
      <c r="T15" s="524"/>
      <c r="U15" s="206" t="s">
        <v>97</v>
      </c>
      <c r="V15" s="524"/>
      <c r="W15" s="206" t="s">
        <v>97</v>
      </c>
      <c r="X15" s="524"/>
      <c r="Y15" s="206" t="s">
        <v>97</v>
      </c>
    </row>
    <row r="16" spans="1:26" s="33" customFormat="1" ht="20.100000000000001" customHeight="1">
      <c r="A16" s="32"/>
      <c r="B16" s="516" t="s">
        <v>100</v>
      </c>
      <c r="C16" s="47">
        <v>7407</v>
      </c>
      <c r="D16" s="47">
        <v>118</v>
      </c>
      <c r="E16" s="42">
        <f>D16/C16*100</f>
        <v>1.5930876198190902</v>
      </c>
      <c r="F16" s="49">
        <v>1161</v>
      </c>
      <c r="G16" s="44">
        <f>F16/C16*100</f>
        <v>15.674362089914945</v>
      </c>
      <c r="H16" s="49">
        <v>1318</v>
      </c>
      <c r="I16" s="44">
        <f>H16/C16*100</f>
        <v>17.793978668826785</v>
      </c>
      <c r="J16" s="49">
        <v>1784</v>
      </c>
      <c r="K16" s="44">
        <f>J16/C16*100</f>
        <v>24.085324692858105</v>
      </c>
      <c r="L16" s="109">
        <v>1882</v>
      </c>
      <c r="M16" s="42">
        <f>L16/C16*100</f>
        <v>25.408397461860403</v>
      </c>
      <c r="N16" s="49">
        <v>707</v>
      </c>
      <c r="O16" s="44">
        <f>N16/C16*100</f>
        <v>9.5450249763736998</v>
      </c>
      <c r="P16" s="109">
        <v>437</v>
      </c>
      <c r="Q16" s="44">
        <f>P16/C16*100</f>
        <v>5.899824490346969</v>
      </c>
      <c r="R16" s="97">
        <v>294</v>
      </c>
      <c r="S16" s="42">
        <f>R16/P16*100</f>
        <v>67.276887871853546</v>
      </c>
      <c r="T16" s="43">
        <v>100</v>
      </c>
      <c r="U16" s="44">
        <f>T16/P16*100</f>
        <v>22.883295194508012</v>
      </c>
      <c r="V16" s="276">
        <v>30</v>
      </c>
      <c r="W16" s="96">
        <f>V16/P16*100</f>
        <v>6.8649885583524028</v>
      </c>
      <c r="X16" s="277">
        <v>13</v>
      </c>
      <c r="Y16" s="42">
        <f>X16/P16*100</f>
        <v>2.9748283752860414</v>
      </c>
    </row>
    <row r="17" spans="1:25" s="33" customFormat="1" ht="20.100000000000001" customHeight="1">
      <c r="A17" s="32"/>
      <c r="B17" s="522" t="s">
        <v>941</v>
      </c>
      <c r="C17" s="47">
        <v>7370</v>
      </c>
      <c r="D17" s="47">
        <v>185</v>
      </c>
      <c r="E17" s="50">
        <f t="shared" ref="E17:E18" si="11">D17/C17*100</f>
        <v>2.5101763907734056</v>
      </c>
      <c r="F17" s="49">
        <v>1308</v>
      </c>
      <c r="G17" s="50">
        <f t="shared" ref="G17:G18" si="12">F17/C17*100</f>
        <v>17.747625508819539</v>
      </c>
      <c r="H17" s="49">
        <v>1223</v>
      </c>
      <c r="I17" s="50">
        <f t="shared" ref="I17:I18" si="13">H17/C17*100</f>
        <v>16.594301221166894</v>
      </c>
      <c r="J17" s="49">
        <v>1615</v>
      </c>
      <c r="K17" s="50">
        <f t="shared" ref="K17:K18" si="14">J17/C17*100</f>
        <v>21.913161465400272</v>
      </c>
      <c r="L17" s="109">
        <v>1759</v>
      </c>
      <c r="M17" s="50">
        <f t="shared" ref="M17:M18" si="15">L17/C17*100</f>
        <v>23.867028493894164</v>
      </c>
      <c r="N17" s="49">
        <v>760</v>
      </c>
      <c r="O17" s="50">
        <f>N17/C17*100</f>
        <v>10.312075983717776</v>
      </c>
      <c r="P17" s="109">
        <v>520</v>
      </c>
      <c r="Q17" s="50">
        <f t="shared" ref="Q17:Q18" si="16">P17/C17*100</f>
        <v>7.055630936227951</v>
      </c>
      <c r="R17" s="109">
        <v>294</v>
      </c>
      <c r="S17" s="50">
        <f t="shared" ref="S17:S18" si="17">R17/P17*100</f>
        <v>56.53846153846154</v>
      </c>
      <c r="T17" s="49">
        <v>166</v>
      </c>
      <c r="U17" s="50">
        <f t="shared" ref="U17:U18" si="18">T17/P17*100</f>
        <v>31.92307692307692</v>
      </c>
      <c r="V17" s="279">
        <v>49</v>
      </c>
      <c r="W17" s="50">
        <f t="shared" ref="W17:W18" si="19">V17/P17*100</f>
        <v>9.4230769230769234</v>
      </c>
      <c r="X17" s="280">
        <v>11</v>
      </c>
      <c r="Y17" s="48">
        <f t="shared" ref="Y17:Y18" si="20">X17/P17*100</f>
        <v>2.1153846153846154</v>
      </c>
    </row>
    <row r="18" spans="1:25" s="33" customFormat="1" ht="20.100000000000001" customHeight="1">
      <c r="A18" s="32"/>
      <c r="B18" s="517" t="s">
        <v>102</v>
      </c>
      <c r="C18" s="53">
        <v>8030</v>
      </c>
      <c r="D18" s="53">
        <v>126</v>
      </c>
      <c r="E18" s="56">
        <f t="shared" si="11"/>
        <v>1.5691158156911582</v>
      </c>
      <c r="F18" s="55">
        <v>1348</v>
      </c>
      <c r="G18" s="56">
        <f t="shared" si="12"/>
        <v>16.787048567870485</v>
      </c>
      <c r="H18" s="55">
        <v>1259</v>
      </c>
      <c r="I18" s="56">
        <f t="shared" si="13"/>
        <v>15.678704856787048</v>
      </c>
      <c r="J18" s="55">
        <v>1699</v>
      </c>
      <c r="K18" s="56">
        <f t="shared" si="14"/>
        <v>21.158156911581568</v>
      </c>
      <c r="L18" s="112">
        <v>2030</v>
      </c>
      <c r="M18" s="54">
        <f t="shared" si="15"/>
        <v>25.280199252801992</v>
      </c>
      <c r="N18" s="55">
        <v>913</v>
      </c>
      <c r="O18" s="56">
        <f t="shared" ref="O18" si="21">N18/C18*100</f>
        <v>11.36986301369863</v>
      </c>
      <c r="P18" s="112">
        <v>655</v>
      </c>
      <c r="Q18" s="56">
        <f t="shared" si="16"/>
        <v>8.1569115815691173</v>
      </c>
      <c r="R18" s="112">
        <v>397</v>
      </c>
      <c r="S18" s="56">
        <f t="shared" si="17"/>
        <v>60.61068702290077</v>
      </c>
      <c r="T18" s="55">
        <v>189</v>
      </c>
      <c r="U18" s="56">
        <f t="shared" si="18"/>
        <v>28.854961832061072</v>
      </c>
      <c r="V18" s="289">
        <v>51</v>
      </c>
      <c r="W18" s="56">
        <f t="shared" si="19"/>
        <v>7.7862595419847329</v>
      </c>
      <c r="X18" s="291">
        <v>18</v>
      </c>
      <c r="Y18" s="54">
        <f t="shared" si="20"/>
        <v>2.7480916030534353</v>
      </c>
    </row>
    <row r="19" spans="1:25" s="33" customFormat="1" ht="15" customHeight="1">
      <c r="A19" s="32"/>
      <c r="B19" s="65" t="s">
        <v>942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190"/>
    </row>
    <row r="20" spans="1:25" s="33" customFormat="1" ht="14.25">
      <c r="B20" s="65" t="s">
        <v>1412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25" ht="14.25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</row>
  </sheetData>
  <mergeCells count="43">
    <mergeCell ref="B4:B7"/>
    <mergeCell ref="C4:C7"/>
    <mergeCell ref="D4:Q4"/>
    <mergeCell ref="R4:S4"/>
    <mergeCell ref="T4:U4"/>
    <mergeCell ref="X4:Y4"/>
    <mergeCell ref="D5:E6"/>
    <mergeCell ref="F5:G6"/>
    <mergeCell ref="H5:I6"/>
    <mergeCell ref="J5:K6"/>
    <mergeCell ref="L5:M6"/>
    <mergeCell ref="N5:O6"/>
    <mergeCell ref="P5:Q6"/>
    <mergeCell ref="R5:S5"/>
    <mergeCell ref="T5:U5"/>
    <mergeCell ref="V4:W4"/>
    <mergeCell ref="V5:W5"/>
    <mergeCell ref="X5:Y5"/>
    <mergeCell ref="R6:S6"/>
    <mergeCell ref="T6:U6"/>
    <mergeCell ref="V6:W6"/>
    <mergeCell ref="V14:W14"/>
    <mergeCell ref="C12:C15"/>
    <mergeCell ref="D12:Q12"/>
    <mergeCell ref="R12:S12"/>
    <mergeCell ref="T12:U12"/>
    <mergeCell ref="V12:W12"/>
    <mergeCell ref="X14:Y14"/>
    <mergeCell ref="X6:Y6"/>
    <mergeCell ref="X12:Y12"/>
    <mergeCell ref="D13:E14"/>
    <mergeCell ref="F13:G14"/>
    <mergeCell ref="H13:I14"/>
    <mergeCell ref="J13:K14"/>
    <mergeCell ref="L13:M14"/>
    <mergeCell ref="N13:O14"/>
    <mergeCell ref="P13:Q14"/>
    <mergeCell ref="R13:S13"/>
    <mergeCell ref="T13:U13"/>
    <mergeCell ref="V13:W13"/>
    <mergeCell ref="X13:Y13"/>
    <mergeCell ref="R14:S14"/>
    <mergeCell ref="T14:U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5" orientation="landscape" r:id="rId1"/>
  <colBreaks count="1" manualBreakCount="1">
    <brk id="17" max="1048575" man="1"/>
  </colBreak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5" width="10.625" style="190" customWidth="1"/>
    <col min="6" max="6" width="11.625" style="190" customWidth="1"/>
    <col min="7" max="8" width="10.625" style="190" customWidth="1"/>
    <col min="9" max="9" width="12" style="190" customWidth="1"/>
    <col min="10" max="11" width="10.625" style="190" customWidth="1"/>
    <col min="12" max="12" width="12.75" style="190" bestFit="1" customWidth="1"/>
    <col min="13" max="13" width="10.625" style="190" customWidth="1"/>
    <col min="14" max="14" width="13.25" style="190" customWidth="1"/>
    <col min="15" max="16384" width="9" style="190"/>
  </cols>
  <sheetData>
    <row r="1" spans="1:13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3" ht="20.100000000000001" customHeight="1">
      <c r="A2" s="189"/>
      <c r="B2" s="1" t="s">
        <v>959</v>
      </c>
      <c r="D2" s="1"/>
      <c r="E2" s="189"/>
      <c r="F2" s="189"/>
      <c r="G2" s="189"/>
      <c r="H2" s="189"/>
      <c r="I2" s="189"/>
      <c r="J2" s="189"/>
      <c r="K2" s="189"/>
      <c r="L2" s="189"/>
      <c r="M2" s="189"/>
    </row>
    <row r="3" spans="1:13" s="33" customFormat="1" ht="20.100000000000001" customHeight="1">
      <c r="A3" s="32"/>
      <c r="B3" s="32"/>
      <c r="C3" s="32"/>
      <c r="D3" s="32"/>
      <c r="E3" s="32"/>
      <c r="F3" s="32"/>
      <c r="G3" s="31"/>
      <c r="H3" s="32"/>
      <c r="I3" s="32"/>
      <c r="J3" s="31"/>
      <c r="K3" s="32"/>
      <c r="L3" s="32"/>
      <c r="M3" s="31" t="s">
        <v>960</v>
      </c>
    </row>
    <row r="4" spans="1:13" s="33" customFormat="1" ht="20.100000000000001" customHeight="1">
      <c r="A4" s="32"/>
      <c r="B4" s="1083"/>
      <c r="C4" s="1083"/>
      <c r="D4" s="1091"/>
      <c r="E4" s="1280" t="s">
        <v>100</v>
      </c>
      <c r="F4" s="1279"/>
      <c r="G4" s="1279"/>
      <c r="H4" s="1280" t="s">
        <v>101</v>
      </c>
      <c r="I4" s="1279"/>
      <c r="J4" s="1279"/>
      <c r="K4" s="1280" t="s">
        <v>102</v>
      </c>
      <c r="L4" s="1279"/>
      <c r="M4" s="1279"/>
    </row>
    <row r="5" spans="1:13" s="33" customFormat="1" ht="20.100000000000001" customHeight="1">
      <c r="A5" s="32"/>
      <c r="B5" s="1086"/>
      <c r="C5" s="1086"/>
      <c r="D5" s="1092"/>
      <c r="E5" s="1194" t="s">
        <v>961</v>
      </c>
      <c r="F5" s="1160" t="s">
        <v>962</v>
      </c>
      <c r="G5" s="498"/>
      <c r="H5" s="1194" t="s">
        <v>961</v>
      </c>
      <c r="I5" s="1160" t="s">
        <v>962</v>
      </c>
      <c r="J5" s="498"/>
      <c r="K5" s="1194" t="s">
        <v>961</v>
      </c>
      <c r="L5" s="1160" t="s">
        <v>962</v>
      </c>
      <c r="M5" s="498"/>
    </row>
    <row r="6" spans="1:13" s="33" customFormat="1" ht="30" customHeight="1">
      <c r="A6" s="32"/>
      <c r="B6" s="1086"/>
      <c r="C6" s="1086"/>
      <c r="D6" s="1092"/>
      <c r="E6" s="1089"/>
      <c r="F6" s="1136"/>
      <c r="G6" s="408" t="s">
        <v>963</v>
      </c>
      <c r="H6" s="1089"/>
      <c r="I6" s="1136"/>
      <c r="J6" s="408" t="s">
        <v>963</v>
      </c>
      <c r="K6" s="1089"/>
      <c r="L6" s="1136"/>
      <c r="M6" s="408" t="s">
        <v>963</v>
      </c>
    </row>
    <row r="7" spans="1:13" s="33" customFormat="1" ht="20.100000000000001" customHeight="1">
      <c r="A7" s="32"/>
      <c r="B7" s="1095" t="s">
        <v>110</v>
      </c>
      <c r="C7" s="1095"/>
      <c r="D7" s="1096"/>
      <c r="E7" s="41">
        <v>2673</v>
      </c>
      <c r="F7" s="43">
        <v>9806735</v>
      </c>
      <c r="G7" s="163">
        <v>3668.8121960344183</v>
      </c>
      <c r="H7" s="41">
        <v>2502</v>
      </c>
      <c r="I7" s="43">
        <v>9681164</v>
      </c>
      <c r="J7" s="163">
        <v>3869.3701039168664</v>
      </c>
      <c r="K7" s="41">
        <v>2995</v>
      </c>
      <c r="L7" s="43">
        <v>13591985</v>
      </c>
      <c r="M7" s="163">
        <v>4538.2253756260434</v>
      </c>
    </row>
    <row r="8" spans="1:13" s="33" customFormat="1" ht="20.100000000000001" customHeight="1">
      <c r="A8" s="32"/>
      <c r="B8" s="1097" t="s">
        <v>111</v>
      </c>
      <c r="C8" s="1106" t="s">
        <v>112</v>
      </c>
      <c r="D8" s="1101"/>
      <c r="E8" s="73">
        <v>1319</v>
      </c>
      <c r="F8" s="75">
        <v>4714636</v>
      </c>
      <c r="G8" s="220">
        <v>3574.401819560273</v>
      </c>
      <c r="H8" s="73">
        <v>1174</v>
      </c>
      <c r="I8" s="75">
        <v>4288815</v>
      </c>
      <c r="J8" s="220">
        <v>3653.1643952299828</v>
      </c>
      <c r="K8" s="73">
        <v>1482</v>
      </c>
      <c r="L8" s="75">
        <v>6469319</v>
      </c>
      <c r="M8" s="220">
        <v>4365.262483130904</v>
      </c>
    </row>
    <row r="9" spans="1:13" s="33" customFormat="1" ht="20.100000000000001" customHeight="1">
      <c r="A9" s="32"/>
      <c r="B9" s="1131"/>
      <c r="C9" s="1139" t="s">
        <v>113</v>
      </c>
      <c r="D9" s="1140"/>
      <c r="E9" s="78">
        <v>1354</v>
      </c>
      <c r="F9" s="80">
        <v>5092099</v>
      </c>
      <c r="G9" s="403">
        <v>3760.7821270310192</v>
      </c>
      <c r="H9" s="78">
        <v>1328</v>
      </c>
      <c r="I9" s="80">
        <v>5392349</v>
      </c>
      <c r="J9" s="403">
        <v>4060.5037650602408</v>
      </c>
      <c r="K9" s="78">
        <v>1513</v>
      </c>
      <c r="L9" s="80">
        <v>7122665</v>
      </c>
      <c r="M9" s="403">
        <v>4707.643754130866</v>
      </c>
    </row>
    <row r="10" spans="1:13" s="33" customFormat="1" ht="20.100000000000001" customHeight="1">
      <c r="A10" s="32"/>
      <c r="B10" s="1097" t="s">
        <v>114</v>
      </c>
      <c r="C10" s="1106" t="s">
        <v>115</v>
      </c>
      <c r="D10" s="1101"/>
      <c r="E10" s="73" t="s">
        <v>964</v>
      </c>
      <c r="F10" s="75">
        <v>9194</v>
      </c>
      <c r="G10" s="220">
        <v>3064.6666666666665</v>
      </c>
      <c r="H10" s="73" t="s">
        <v>964</v>
      </c>
      <c r="I10" s="75">
        <v>10010</v>
      </c>
      <c r="J10" s="220">
        <v>2502.5</v>
      </c>
      <c r="K10" s="73">
        <v>6</v>
      </c>
      <c r="L10" s="75">
        <v>17188</v>
      </c>
      <c r="M10" s="220">
        <v>2864.6666666666665</v>
      </c>
    </row>
    <row r="11" spans="1:13" s="33" customFormat="1" ht="20.100000000000001" customHeight="1">
      <c r="A11" s="32"/>
      <c r="B11" s="1098"/>
      <c r="C11" s="1107" t="s">
        <v>789</v>
      </c>
      <c r="D11" s="1103"/>
      <c r="E11" s="47">
        <v>342</v>
      </c>
      <c r="F11" s="49">
        <v>1067710</v>
      </c>
      <c r="G11" s="168">
        <v>3121.9590643274855</v>
      </c>
      <c r="H11" s="47">
        <v>331</v>
      </c>
      <c r="I11" s="49">
        <v>1073133</v>
      </c>
      <c r="J11" s="168">
        <v>3242.093655589124</v>
      </c>
      <c r="K11" s="47">
        <v>346</v>
      </c>
      <c r="L11" s="49">
        <v>1349345</v>
      </c>
      <c r="M11" s="168">
        <v>3899.8410404624278</v>
      </c>
    </row>
    <row r="12" spans="1:13" s="33" customFormat="1" ht="20.100000000000001" customHeight="1">
      <c r="A12" s="32"/>
      <c r="B12" s="1098"/>
      <c r="C12" s="1107" t="s">
        <v>790</v>
      </c>
      <c r="D12" s="1103"/>
      <c r="E12" s="47">
        <v>568</v>
      </c>
      <c r="F12" s="49">
        <v>2139909</v>
      </c>
      <c r="G12" s="168">
        <v>3767.4454225352115</v>
      </c>
      <c r="H12" s="47">
        <v>466</v>
      </c>
      <c r="I12" s="49">
        <v>1864909</v>
      </c>
      <c r="J12" s="168">
        <v>4001.9506437768241</v>
      </c>
      <c r="K12" s="47">
        <v>491</v>
      </c>
      <c r="L12" s="49">
        <v>2320756</v>
      </c>
      <c r="M12" s="168">
        <v>4726.5906313645619</v>
      </c>
    </row>
    <row r="13" spans="1:13" s="33" customFormat="1" ht="20.100000000000001" customHeight="1">
      <c r="A13" s="32"/>
      <c r="B13" s="1098"/>
      <c r="C13" s="1107" t="s">
        <v>791</v>
      </c>
      <c r="D13" s="1103"/>
      <c r="E13" s="47">
        <v>582</v>
      </c>
      <c r="F13" s="49">
        <v>2038147</v>
      </c>
      <c r="G13" s="168">
        <v>3501.9707903780068</v>
      </c>
      <c r="H13" s="47">
        <v>541</v>
      </c>
      <c r="I13" s="49">
        <v>2075091</v>
      </c>
      <c r="J13" s="168">
        <v>3835.6580406654343</v>
      </c>
      <c r="K13" s="47">
        <v>683</v>
      </c>
      <c r="L13" s="49">
        <v>3091566</v>
      </c>
      <c r="M13" s="168">
        <v>4526.4509516837479</v>
      </c>
    </row>
    <row r="14" spans="1:13" s="33" customFormat="1" ht="20.100000000000001" customHeight="1">
      <c r="A14" s="32"/>
      <c r="B14" s="1098"/>
      <c r="C14" s="1107" t="s">
        <v>792</v>
      </c>
      <c r="D14" s="1103"/>
      <c r="E14" s="47">
        <v>717</v>
      </c>
      <c r="F14" s="49">
        <v>2795759</v>
      </c>
      <c r="G14" s="168">
        <v>3899.2454672245467</v>
      </c>
      <c r="H14" s="47">
        <v>659</v>
      </c>
      <c r="I14" s="49">
        <v>2675641</v>
      </c>
      <c r="J14" s="168">
        <v>4060.1532625189679</v>
      </c>
      <c r="K14" s="47">
        <v>829</v>
      </c>
      <c r="L14" s="49">
        <v>3893163</v>
      </c>
      <c r="M14" s="168">
        <v>4696.2159227985521</v>
      </c>
    </row>
    <row r="15" spans="1:13" s="33" customFormat="1" ht="20.100000000000001" customHeight="1">
      <c r="A15" s="32"/>
      <c r="B15" s="1098"/>
      <c r="C15" s="1107" t="s">
        <v>793</v>
      </c>
      <c r="D15" s="1103"/>
      <c r="E15" s="47">
        <v>461</v>
      </c>
      <c r="F15" s="49">
        <v>1756018</v>
      </c>
      <c r="G15" s="168">
        <v>3809.1496746203907</v>
      </c>
      <c r="H15" s="47">
        <v>500</v>
      </c>
      <c r="I15" s="49">
        <v>1979397</v>
      </c>
      <c r="J15" s="168">
        <v>3958.7939999999999</v>
      </c>
      <c r="K15" s="47">
        <v>640</v>
      </c>
      <c r="L15" s="49">
        <v>2919966</v>
      </c>
      <c r="M15" s="168">
        <v>4562.4468749999996</v>
      </c>
    </row>
    <row r="16" spans="1:13" s="33" customFormat="1" ht="20.100000000000001" customHeight="1">
      <c r="A16" s="32"/>
      <c r="B16" s="1098"/>
      <c r="C16" s="1102" t="s">
        <v>965</v>
      </c>
      <c r="D16" s="1103"/>
      <c r="E16" s="47" t="s">
        <v>966</v>
      </c>
      <c r="F16" s="49" t="s">
        <v>966</v>
      </c>
      <c r="G16" s="168" t="s">
        <v>966</v>
      </c>
      <c r="H16" s="47" t="s">
        <v>964</v>
      </c>
      <c r="I16" s="49">
        <v>2981</v>
      </c>
      <c r="J16" s="168">
        <v>2981</v>
      </c>
      <c r="K16" s="47" t="s">
        <v>966</v>
      </c>
      <c r="L16" s="49" t="s">
        <v>966</v>
      </c>
      <c r="M16" s="168" t="s">
        <v>966</v>
      </c>
    </row>
    <row r="17" spans="1:19" s="33" customFormat="1" ht="20.100000000000001" customHeight="1">
      <c r="A17" s="32"/>
      <c r="B17" s="1099"/>
      <c r="C17" s="509"/>
      <c r="D17" s="507" t="s">
        <v>849</v>
      </c>
      <c r="E17" s="85">
        <v>106</v>
      </c>
      <c r="F17" s="87">
        <v>493119</v>
      </c>
      <c r="G17" s="405">
        <v>4652.066037735849</v>
      </c>
      <c r="H17" s="85">
        <v>107</v>
      </c>
      <c r="I17" s="87">
        <v>528993</v>
      </c>
      <c r="J17" s="405">
        <v>4943.8598130841119</v>
      </c>
      <c r="K17" s="85">
        <v>137</v>
      </c>
      <c r="L17" s="87">
        <v>810069</v>
      </c>
      <c r="M17" s="405">
        <v>5912.9124087591244</v>
      </c>
    </row>
    <row r="18" spans="1:19" s="33" customFormat="1" ht="9.9499999999999993" customHeight="1">
      <c r="A18" s="32"/>
      <c r="B18" s="32"/>
      <c r="C18" s="508"/>
      <c r="D18" s="508"/>
      <c r="E18" s="93"/>
      <c r="F18" s="93"/>
      <c r="G18" s="93"/>
      <c r="H18" s="93"/>
      <c r="I18" s="93"/>
      <c r="J18" s="93"/>
      <c r="K18" s="93"/>
      <c r="L18" s="93"/>
      <c r="M18" s="93"/>
    </row>
    <row r="19" spans="1:19" s="33" customFormat="1" ht="20.100000000000001" customHeight="1">
      <c r="A19" s="32"/>
      <c r="B19" s="1095" t="s">
        <v>967</v>
      </c>
      <c r="C19" s="1095"/>
      <c r="D19" s="1096"/>
      <c r="E19" s="41">
        <v>849</v>
      </c>
      <c r="F19" s="43">
        <v>3235910</v>
      </c>
      <c r="G19" s="163">
        <v>3811.4369846878681</v>
      </c>
      <c r="H19" s="41">
        <v>841</v>
      </c>
      <c r="I19" s="43">
        <v>3322760</v>
      </c>
      <c r="J19" s="163">
        <v>3950.9631391200951</v>
      </c>
      <c r="K19" s="41">
        <v>1092</v>
      </c>
      <c r="L19" s="43">
        <v>5100376</v>
      </c>
      <c r="M19" s="163">
        <v>4670.6739926739929</v>
      </c>
    </row>
    <row r="20" spans="1:19" s="33" customFormat="1" ht="20.100000000000001" customHeight="1">
      <c r="A20" s="32"/>
      <c r="B20" s="1097" t="s">
        <v>796</v>
      </c>
      <c r="C20" s="1106" t="s">
        <v>797</v>
      </c>
      <c r="D20" s="1101"/>
      <c r="E20" s="73">
        <v>511</v>
      </c>
      <c r="F20" s="75">
        <v>1902310</v>
      </c>
      <c r="G20" s="220">
        <v>3722.720156555773</v>
      </c>
      <c r="H20" s="73">
        <v>502</v>
      </c>
      <c r="I20" s="75">
        <v>1883554</v>
      </c>
      <c r="J20" s="220">
        <v>3752.0996015936257</v>
      </c>
      <c r="K20" s="73">
        <v>626</v>
      </c>
      <c r="L20" s="75">
        <v>2682053</v>
      </c>
      <c r="M20" s="220">
        <v>4284.4297124600635</v>
      </c>
    </row>
    <row r="21" spans="1:19" s="33" customFormat="1" ht="20.100000000000001" customHeight="1">
      <c r="A21" s="32"/>
      <c r="B21" s="1131"/>
      <c r="C21" s="1139" t="s">
        <v>798</v>
      </c>
      <c r="D21" s="1140"/>
      <c r="E21" s="78">
        <v>338</v>
      </c>
      <c r="F21" s="80">
        <v>1333601</v>
      </c>
      <c r="G21" s="403">
        <v>3945.5650887573966</v>
      </c>
      <c r="H21" s="78">
        <v>339</v>
      </c>
      <c r="I21" s="80">
        <v>1439206</v>
      </c>
      <c r="J21" s="403">
        <v>4245.4454277286131</v>
      </c>
      <c r="K21" s="78">
        <v>466</v>
      </c>
      <c r="L21" s="80">
        <v>2418324</v>
      </c>
      <c r="M21" s="403">
        <v>5189.5364806866955</v>
      </c>
    </row>
    <row r="22" spans="1:19" s="33" customFormat="1" ht="20.100000000000001" customHeight="1">
      <c r="A22" s="32"/>
      <c r="B22" s="1097" t="s">
        <v>699</v>
      </c>
      <c r="C22" s="1106" t="s">
        <v>968</v>
      </c>
      <c r="D22" s="1101"/>
      <c r="E22" s="73">
        <v>388</v>
      </c>
      <c r="F22" s="75">
        <v>1479893</v>
      </c>
      <c r="G22" s="220">
        <v>3814.1572164948452</v>
      </c>
      <c r="H22" s="73">
        <v>341</v>
      </c>
      <c r="I22" s="75">
        <v>1343363</v>
      </c>
      <c r="J22" s="220">
        <v>3939.4809384164223</v>
      </c>
      <c r="K22" s="73">
        <v>452</v>
      </c>
      <c r="L22" s="75">
        <v>2180410</v>
      </c>
      <c r="M22" s="220">
        <v>4823.9159292035401</v>
      </c>
    </row>
    <row r="23" spans="1:19" s="33" customFormat="1" ht="20.100000000000001" customHeight="1">
      <c r="A23" s="32"/>
      <c r="B23" s="1098"/>
      <c r="C23" s="1107" t="s">
        <v>969</v>
      </c>
      <c r="D23" s="1103"/>
      <c r="E23" s="47">
        <v>355</v>
      </c>
      <c r="F23" s="49">
        <v>1262898</v>
      </c>
      <c r="G23" s="168">
        <v>3557.4591549295774</v>
      </c>
      <c r="H23" s="47">
        <v>393</v>
      </c>
      <c r="I23" s="49">
        <v>1450404</v>
      </c>
      <c r="J23" s="168">
        <v>3690.5954198473282</v>
      </c>
      <c r="K23" s="47">
        <v>503</v>
      </c>
      <c r="L23" s="49">
        <v>2109897</v>
      </c>
      <c r="M23" s="168">
        <v>4194.6262425447312</v>
      </c>
    </row>
    <row r="24" spans="1:19" s="33" customFormat="1" ht="20.100000000000001" customHeight="1">
      <c r="A24" s="32"/>
      <c r="B24" s="1098"/>
      <c r="C24" s="1107" t="s">
        <v>700</v>
      </c>
      <c r="D24" s="1103"/>
      <c r="E24" s="47">
        <v>92</v>
      </c>
      <c r="F24" s="49">
        <v>416028</v>
      </c>
      <c r="G24" s="168">
        <v>4522.04347826087</v>
      </c>
      <c r="H24" s="47">
        <v>93</v>
      </c>
      <c r="I24" s="49">
        <v>456680</v>
      </c>
      <c r="J24" s="168">
        <v>4910.5376344086026</v>
      </c>
      <c r="K24" s="47">
        <v>118</v>
      </c>
      <c r="L24" s="49">
        <v>685972</v>
      </c>
      <c r="M24" s="168">
        <v>5813.3220338983047</v>
      </c>
    </row>
    <row r="25" spans="1:19" s="33" customFormat="1" ht="20.100000000000001" customHeight="1">
      <c r="A25" s="32"/>
      <c r="B25" s="1099"/>
      <c r="C25" s="1108" t="s">
        <v>955</v>
      </c>
      <c r="D25" s="1109"/>
      <c r="E25" s="53">
        <v>14</v>
      </c>
      <c r="F25" s="55">
        <v>77091</v>
      </c>
      <c r="G25" s="173">
        <v>5506.5</v>
      </c>
      <c r="H25" s="53">
        <v>14</v>
      </c>
      <c r="I25" s="55">
        <v>72314</v>
      </c>
      <c r="J25" s="173">
        <v>5165.2857142857147</v>
      </c>
      <c r="K25" s="53">
        <v>19</v>
      </c>
      <c r="L25" s="55">
        <v>124097</v>
      </c>
      <c r="M25" s="173">
        <v>6531.4210526315792</v>
      </c>
      <c r="N25" s="190"/>
      <c r="O25" s="190"/>
      <c r="P25" s="190"/>
      <c r="Q25" s="190"/>
      <c r="R25" s="190"/>
      <c r="S25" s="190"/>
    </row>
    <row r="26" spans="1:19" s="33" customFormat="1" ht="15" customHeight="1">
      <c r="A26" s="32"/>
      <c r="B26" s="65" t="s">
        <v>970</v>
      </c>
      <c r="D26" s="65"/>
      <c r="E26" s="66"/>
      <c r="F26" s="66"/>
      <c r="G26" s="66"/>
      <c r="H26" s="66"/>
      <c r="I26" s="66"/>
      <c r="J26" s="66"/>
      <c r="K26" s="66"/>
      <c r="L26" s="66"/>
      <c r="M26" s="66"/>
      <c r="N26" s="190"/>
      <c r="O26" s="190"/>
      <c r="P26" s="190"/>
      <c r="Q26" s="190"/>
      <c r="R26" s="190"/>
      <c r="S26" s="190"/>
    </row>
    <row r="27" spans="1:19" s="33" customFormat="1" ht="15" customHeight="1">
      <c r="B27" s="65" t="s">
        <v>1413</v>
      </c>
      <c r="N27" s="190"/>
      <c r="O27" s="190"/>
      <c r="P27" s="190"/>
      <c r="Q27" s="190"/>
      <c r="R27" s="190"/>
      <c r="S27" s="190"/>
    </row>
    <row r="28" spans="1:19" s="33" customFormat="1" ht="15" customHeight="1">
      <c r="A28" s="32"/>
      <c r="B28" s="65" t="s">
        <v>1414</v>
      </c>
      <c r="C28" s="65"/>
      <c r="D28" s="65"/>
      <c r="E28" s="67"/>
      <c r="F28" s="67"/>
      <c r="G28" s="67"/>
      <c r="H28" s="67"/>
      <c r="I28" s="67"/>
      <c r="J28" s="67"/>
      <c r="K28" s="67"/>
      <c r="L28" s="67"/>
      <c r="M28" s="67"/>
      <c r="N28" s="190"/>
      <c r="O28" s="190"/>
      <c r="P28" s="190"/>
      <c r="Q28" s="190"/>
      <c r="R28" s="190"/>
      <c r="S28" s="190"/>
    </row>
    <row r="29" spans="1:19" ht="15" customHeight="1">
      <c r="B29" s="65" t="s">
        <v>971</v>
      </c>
    </row>
  </sheetData>
  <mergeCells count="31">
    <mergeCell ref="B4:D6"/>
    <mergeCell ref="E4:G4"/>
    <mergeCell ref="H4:J4"/>
    <mergeCell ref="K4:M4"/>
    <mergeCell ref="E5:E6"/>
    <mergeCell ref="F5:F6"/>
    <mergeCell ref="H5:H6"/>
    <mergeCell ref="I5:I6"/>
    <mergeCell ref="K5:K6"/>
    <mergeCell ref="L5:L6"/>
    <mergeCell ref="B7:D7"/>
    <mergeCell ref="B8:B9"/>
    <mergeCell ref="C8:D8"/>
    <mergeCell ref="C9:D9"/>
    <mergeCell ref="B10:B17"/>
    <mergeCell ref="C10:D10"/>
    <mergeCell ref="C11:D11"/>
    <mergeCell ref="C12:D12"/>
    <mergeCell ref="C13:D13"/>
    <mergeCell ref="C14:D14"/>
    <mergeCell ref="C15:D15"/>
    <mergeCell ref="C16:D16"/>
    <mergeCell ref="B19:D19"/>
    <mergeCell ref="B20:B21"/>
    <mergeCell ref="C20:D20"/>
    <mergeCell ref="C21:D21"/>
    <mergeCell ref="B22:B25"/>
    <mergeCell ref="C22:D22"/>
    <mergeCell ref="C23:D23"/>
    <mergeCell ref="C24:D24"/>
    <mergeCell ref="C25:D2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3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17"/>
  <sheetViews>
    <sheetView showGridLines="0"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5" width="8.625" style="190" customWidth="1"/>
    <col min="6" max="6" width="7.625" style="190" customWidth="1"/>
    <col min="7" max="7" width="8.625" style="190" customWidth="1"/>
    <col min="8" max="8" width="7.625" style="190" customWidth="1"/>
    <col min="9" max="9" width="8.625" style="190" customWidth="1"/>
    <col min="10" max="10" width="7.625" style="190" customWidth="1"/>
    <col min="11" max="11" width="8.625" style="190" customWidth="1"/>
    <col min="12" max="12" width="7.625" style="190" customWidth="1"/>
    <col min="13" max="13" width="8.625" style="190" customWidth="1"/>
    <col min="14" max="14" width="7.625" style="190" customWidth="1"/>
    <col min="15" max="15" width="8.625" style="190" customWidth="1"/>
    <col min="16" max="16" width="7.625" style="190" customWidth="1"/>
    <col min="17" max="17" width="8.625" style="190" customWidth="1"/>
    <col min="18" max="18" width="7.625" style="190" customWidth="1"/>
    <col min="19" max="16384" width="9" style="190"/>
  </cols>
  <sheetData>
    <row r="1" spans="1:18" ht="14.1" customHeight="1">
      <c r="A1" s="189"/>
      <c r="B1" s="28" t="s">
        <v>88</v>
      </c>
      <c r="C1" s="28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</row>
    <row r="2" spans="1:18" ht="20.100000000000001" customHeight="1">
      <c r="A2" s="189"/>
      <c r="B2" s="1" t="s">
        <v>972</v>
      </c>
      <c r="C2" s="1"/>
      <c r="D2" s="1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</row>
    <row r="3" spans="1:18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1" t="s">
        <v>973</v>
      </c>
    </row>
    <row r="4" spans="1:18" s="33" customFormat="1" ht="20.100000000000001" customHeight="1">
      <c r="A4" s="32"/>
      <c r="B4" s="1071"/>
      <c r="C4" s="1113"/>
      <c r="D4" s="1075" t="s">
        <v>974</v>
      </c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</row>
    <row r="5" spans="1:18" s="33" customFormat="1" ht="20.100000000000001" customHeight="1">
      <c r="A5" s="32"/>
      <c r="B5" s="1072"/>
      <c r="C5" s="1127"/>
      <c r="D5" s="1076"/>
      <c r="E5" s="1077" t="s">
        <v>115</v>
      </c>
      <c r="F5" s="1078"/>
      <c r="G5" s="1081" t="s">
        <v>116</v>
      </c>
      <c r="H5" s="1078"/>
      <c r="I5" s="1081" t="s">
        <v>117</v>
      </c>
      <c r="J5" s="1078"/>
      <c r="K5" s="1081" t="s">
        <v>118</v>
      </c>
      <c r="L5" s="1078"/>
      <c r="M5" s="1082" t="s">
        <v>119</v>
      </c>
      <c r="N5" s="1080"/>
      <c r="O5" s="1082" t="s">
        <v>120</v>
      </c>
      <c r="P5" s="1080"/>
      <c r="Q5" s="1161" t="s">
        <v>122</v>
      </c>
      <c r="R5" s="1086"/>
    </row>
    <row r="6" spans="1:18" s="33" customFormat="1" ht="20.100000000000001" customHeight="1">
      <c r="A6" s="32"/>
      <c r="B6" s="1073"/>
      <c r="C6" s="1114"/>
      <c r="D6" s="1089"/>
      <c r="E6" s="35"/>
      <c r="F6" s="204" t="s">
        <v>97</v>
      </c>
      <c r="G6" s="205"/>
      <c r="H6" s="206" t="s">
        <v>284</v>
      </c>
      <c r="I6" s="524"/>
      <c r="J6" s="204" t="s">
        <v>97</v>
      </c>
      <c r="K6" s="205"/>
      <c r="L6" s="206" t="s">
        <v>97</v>
      </c>
      <c r="M6" s="524"/>
      <c r="N6" s="204" t="s">
        <v>97</v>
      </c>
      <c r="O6" s="205"/>
      <c r="P6" s="206" t="s">
        <v>97</v>
      </c>
      <c r="Q6" s="524"/>
      <c r="R6" s="206" t="s">
        <v>97</v>
      </c>
    </row>
    <row r="7" spans="1:18" s="33" customFormat="1" ht="20.100000000000001" customHeight="1">
      <c r="A7" s="32"/>
      <c r="B7" s="1122" t="s">
        <v>100</v>
      </c>
      <c r="C7" s="1123"/>
      <c r="D7" s="779">
        <v>10043</v>
      </c>
      <c r="E7" s="640">
        <v>330</v>
      </c>
      <c r="F7" s="780">
        <f>E7/D7*100</f>
        <v>3.285870755750274</v>
      </c>
      <c r="G7" s="638">
        <v>2025</v>
      </c>
      <c r="H7" s="781">
        <f>G7/D7*100</f>
        <v>20.16329781937668</v>
      </c>
      <c r="I7" s="643">
        <v>1831</v>
      </c>
      <c r="J7" s="780">
        <f>I7/D7*100</f>
        <v>18.231604102359853</v>
      </c>
      <c r="K7" s="638">
        <v>1897</v>
      </c>
      <c r="L7" s="781">
        <f>K7/D7*100</f>
        <v>18.888778253509908</v>
      </c>
      <c r="M7" s="643">
        <v>2024</v>
      </c>
      <c r="N7" s="780">
        <f>M7/D7*100</f>
        <v>20.153340635268346</v>
      </c>
      <c r="O7" s="638">
        <v>984</v>
      </c>
      <c r="P7" s="781">
        <f>O7/D7*100</f>
        <v>9.7978691626008168</v>
      </c>
      <c r="Q7" s="643">
        <v>952</v>
      </c>
      <c r="R7" s="781">
        <f>Q7/D7*100</f>
        <v>9.4792392711341247</v>
      </c>
    </row>
    <row r="8" spans="1:18" s="33" customFormat="1" ht="20.100000000000001" customHeight="1">
      <c r="A8" s="32"/>
      <c r="B8" s="1170" t="s">
        <v>941</v>
      </c>
      <c r="C8" s="1163"/>
      <c r="D8" s="594">
        <v>11365</v>
      </c>
      <c r="E8" s="438">
        <v>486</v>
      </c>
      <c r="F8" s="595">
        <f t="shared" ref="F8:F13" si="0">E8/D8*100</f>
        <v>4.2762868455785306</v>
      </c>
      <c r="G8" s="441">
        <v>2205</v>
      </c>
      <c r="H8" s="597">
        <f t="shared" ref="H8:H13" si="1">G8/D8*100</f>
        <v>19.401671799384072</v>
      </c>
      <c r="I8" s="439">
        <v>1732</v>
      </c>
      <c r="J8" s="595">
        <f t="shared" ref="J8:J13" si="2">I8/D8*100</f>
        <v>15.239771227452707</v>
      </c>
      <c r="K8" s="441">
        <v>2037</v>
      </c>
      <c r="L8" s="597">
        <f t="shared" ref="L8:L13" si="3">K8/D8*100</f>
        <v>17.923449186097667</v>
      </c>
      <c r="M8" s="439">
        <v>2138</v>
      </c>
      <c r="N8" s="595">
        <f t="shared" ref="N8:N13" si="4">M8/D8*100</f>
        <v>18.812142542894854</v>
      </c>
      <c r="O8" s="441">
        <v>1097</v>
      </c>
      <c r="P8" s="597">
        <f t="shared" ref="P8:P13" si="5">O8/D8*100</f>
        <v>9.6524417069951607</v>
      </c>
      <c r="Q8" s="439">
        <v>1670</v>
      </c>
      <c r="R8" s="597">
        <f t="shared" ref="R8:R13" si="6">Q8/D8*100</f>
        <v>14.694236691597009</v>
      </c>
    </row>
    <row r="9" spans="1:18" s="33" customFormat="1" ht="20.100000000000001" customHeight="1">
      <c r="A9" s="32"/>
      <c r="B9" s="1106" t="s">
        <v>975</v>
      </c>
      <c r="C9" s="1101"/>
      <c r="D9" s="598">
        <v>9841</v>
      </c>
      <c r="E9" s="446">
        <v>276</v>
      </c>
      <c r="F9" s="599">
        <f t="shared" si="0"/>
        <v>2.8045930291637027</v>
      </c>
      <c r="G9" s="449">
        <v>1910</v>
      </c>
      <c r="H9" s="600">
        <f t="shared" si="1"/>
        <v>19.408596687328526</v>
      </c>
      <c r="I9" s="447">
        <v>1631</v>
      </c>
      <c r="J9" s="599">
        <f t="shared" si="2"/>
        <v>16.573518951326086</v>
      </c>
      <c r="K9" s="449">
        <v>1872</v>
      </c>
      <c r="L9" s="600">
        <f t="shared" si="3"/>
        <v>19.022457067371199</v>
      </c>
      <c r="M9" s="447">
        <v>2061</v>
      </c>
      <c r="N9" s="599">
        <f t="shared" si="4"/>
        <v>20.942993598211565</v>
      </c>
      <c r="O9" s="449">
        <v>1118</v>
      </c>
      <c r="P9" s="600">
        <f t="shared" si="5"/>
        <v>11.360634081902246</v>
      </c>
      <c r="Q9" s="447">
        <v>973</v>
      </c>
      <c r="R9" s="600">
        <f t="shared" si="6"/>
        <v>9.8872065846966777</v>
      </c>
    </row>
    <row r="10" spans="1:18" s="33" customFormat="1" ht="20.100000000000001" customHeight="1">
      <c r="A10" s="32"/>
      <c r="B10" s="1098"/>
      <c r="C10" s="521" t="s">
        <v>976</v>
      </c>
      <c r="D10" s="590">
        <v>2751</v>
      </c>
      <c r="E10" s="433">
        <v>99</v>
      </c>
      <c r="F10" s="591">
        <f t="shared" si="0"/>
        <v>3.5986913849509272</v>
      </c>
      <c r="G10" s="436">
        <v>530</v>
      </c>
      <c r="H10" s="593">
        <f t="shared" si="1"/>
        <v>19.265721555797892</v>
      </c>
      <c r="I10" s="434">
        <v>467</v>
      </c>
      <c r="J10" s="591">
        <f t="shared" si="2"/>
        <v>16.975645219920029</v>
      </c>
      <c r="K10" s="436">
        <v>524</v>
      </c>
      <c r="L10" s="593">
        <f t="shared" si="3"/>
        <v>19.047619047619047</v>
      </c>
      <c r="M10" s="434">
        <v>501</v>
      </c>
      <c r="N10" s="591">
        <f t="shared" si="4"/>
        <v>18.21155943293348</v>
      </c>
      <c r="O10" s="436">
        <v>277</v>
      </c>
      <c r="P10" s="593">
        <f t="shared" si="5"/>
        <v>10.069065794256634</v>
      </c>
      <c r="Q10" s="434">
        <v>353</v>
      </c>
      <c r="R10" s="593">
        <f t="shared" si="6"/>
        <v>12.831697564521994</v>
      </c>
    </row>
    <row r="11" spans="1:18" s="33" customFormat="1" ht="20.100000000000001" customHeight="1">
      <c r="A11" s="32"/>
      <c r="B11" s="1098"/>
      <c r="C11" s="520" t="s">
        <v>977</v>
      </c>
      <c r="D11" s="598">
        <v>2367</v>
      </c>
      <c r="E11" s="446">
        <v>70</v>
      </c>
      <c r="F11" s="599">
        <f t="shared" si="0"/>
        <v>2.9573299535276725</v>
      </c>
      <c r="G11" s="449">
        <v>490</v>
      </c>
      <c r="H11" s="600">
        <f t="shared" si="1"/>
        <v>20.701309674693704</v>
      </c>
      <c r="I11" s="447">
        <v>382</v>
      </c>
      <c r="J11" s="599">
        <f t="shared" si="2"/>
        <v>16.138572032108154</v>
      </c>
      <c r="K11" s="449">
        <v>469</v>
      </c>
      <c r="L11" s="600">
        <f t="shared" si="3"/>
        <v>19.814110688635402</v>
      </c>
      <c r="M11" s="447">
        <v>486</v>
      </c>
      <c r="N11" s="599">
        <f t="shared" si="4"/>
        <v>20.532319391634982</v>
      </c>
      <c r="O11" s="449">
        <v>258</v>
      </c>
      <c r="P11" s="600">
        <f t="shared" si="5"/>
        <v>10.899873257287707</v>
      </c>
      <c r="Q11" s="447">
        <v>212</v>
      </c>
      <c r="R11" s="600">
        <f t="shared" si="6"/>
        <v>8.9564850021123785</v>
      </c>
    </row>
    <row r="12" spans="1:18" s="33" customFormat="1" ht="20.100000000000001" customHeight="1">
      <c r="A12" s="32"/>
      <c r="B12" s="1098"/>
      <c r="C12" s="520" t="s">
        <v>978</v>
      </c>
      <c r="D12" s="598">
        <v>2093</v>
      </c>
      <c r="E12" s="446">
        <v>44</v>
      </c>
      <c r="F12" s="599">
        <f t="shared" si="0"/>
        <v>2.1022455805064499</v>
      </c>
      <c r="G12" s="449">
        <v>414</v>
      </c>
      <c r="H12" s="600">
        <f t="shared" si="1"/>
        <v>19.780219780219781</v>
      </c>
      <c r="I12" s="447">
        <v>375</v>
      </c>
      <c r="J12" s="599">
        <f t="shared" si="2"/>
        <v>17.916865742952702</v>
      </c>
      <c r="K12" s="449">
        <v>410</v>
      </c>
      <c r="L12" s="600">
        <f t="shared" si="3"/>
        <v>19.589106545628283</v>
      </c>
      <c r="M12" s="447">
        <v>447</v>
      </c>
      <c r="N12" s="599">
        <f t="shared" si="4"/>
        <v>21.356903965599621</v>
      </c>
      <c r="O12" s="449">
        <v>241</v>
      </c>
      <c r="P12" s="600">
        <f t="shared" si="5"/>
        <v>11.514572384137601</v>
      </c>
      <c r="Q12" s="447">
        <v>162</v>
      </c>
      <c r="R12" s="600">
        <f t="shared" si="6"/>
        <v>7.7400860009555661</v>
      </c>
    </row>
    <row r="13" spans="1:18" s="33" customFormat="1" ht="20.100000000000001" customHeight="1">
      <c r="A13" s="32"/>
      <c r="B13" s="1099"/>
      <c r="C13" s="170" t="s">
        <v>979</v>
      </c>
      <c r="D13" s="601">
        <v>2630</v>
      </c>
      <c r="E13" s="462">
        <v>63</v>
      </c>
      <c r="F13" s="602">
        <f t="shared" si="0"/>
        <v>2.3954372623574147</v>
      </c>
      <c r="G13" s="465">
        <v>476</v>
      </c>
      <c r="H13" s="604">
        <f t="shared" si="1"/>
        <v>18.098859315589351</v>
      </c>
      <c r="I13" s="463">
        <v>407</v>
      </c>
      <c r="J13" s="602">
        <f t="shared" si="2"/>
        <v>15.475285171102662</v>
      </c>
      <c r="K13" s="465">
        <v>469</v>
      </c>
      <c r="L13" s="604">
        <f t="shared" si="3"/>
        <v>17.832699619771862</v>
      </c>
      <c r="M13" s="463">
        <v>627</v>
      </c>
      <c r="N13" s="602">
        <f t="shared" si="4"/>
        <v>23.840304182509506</v>
      </c>
      <c r="O13" s="465">
        <v>342</v>
      </c>
      <c r="P13" s="604">
        <f t="shared" si="5"/>
        <v>13.00380228136882</v>
      </c>
      <c r="Q13" s="463">
        <v>246</v>
      </c>
      <c r="R13" s="604">
        <f t="shared" si="6"/>
        <v>9.3536121673003798</v>
      </c>
    </row>
    <row r="14" spans="1:18" s="33" customFormat="1" ht="15" customHeight="1">
      <c r="A14" s="32"/>
      <c r="B14" s="65" t="s">
        <v>980</v>
      </c>
      <c r="C14" s="65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</row>
    <row r="15" spans="1:18" s="33" customFormat="1" ht="15" customHeight="1">
      <c r="A15" s="32"/>
      <c r="B15" s="65" t="s">
        <v>981</v>
      </c>
      <c r="C15" s="65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</row>
    <row r="16" spans="1:18" s="33" customFormat="1" ht="15" customHeight="1">
      <c r="A16" s="32"/>
      <c r="B16" s="65"/>
      <c r="C16" s="65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</row>
    <row r="17" s="33" customFormat="1" ht="14.25"/>
  </sheetData>
  <mergeCells count="14">
    <mergeCell ref="D4:D6"/>
    <mergeCell ref="E4:R4"/>
    <mergeCell ref="E5:F5"/>
    <mergeCell ref="G5:H5"/>
    <mergeCell ref="I5:J5"/>
    <mergeCell ref="K5:L5"/>
    <mergeCell ref="M5:N5"/>
    <mergeCell ref="O5:P5"/>
    <mergeCell ref="Q5:R5"/>
    <mergeCell ref="B7:C7"/>
    <mergeCell ref="B8:C8"/>
    <mergeCell ref="B9:C9"/>
    <mergeCell ref="B10:B13"/>
    <mergeCell ref="B4:C6"/>
  </mergeCells>
  <phoneticPr fontId="2" type="noConversion"/>
  <conditionalFormatting sqref="D7:R13">
    <cfRule type="cellIs" dxfId="3" priority="1" operator="equal">
      <formula>0</formula>
    </cfRule>
  </conditionalFormatting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5" fitToHeight="0" orientation="landscape" horizontalDpi="4294967295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9.625" style="190" customWidth="1"/>
    <col min="5" max="17" width="8.625" style="190" customWidth="1"/>
    <col min="18" max="16384" width="9" style="190"/>
  </cols>
  <sheetData>
    <row r="1" spans="1:18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</row>
    <row r="2" spans="1:18" ht="20.100000000000001" customHeight="1">
      <c r="A2" s="189"/>
      <c r="B2" s="1" t="s">
        <v>982</v>
      </c>
      <c r="D2" s="1"/>
      <c r="E2" s="1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</row>
    <row r="3" spans="1:18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1" t="s">
        <v>983</v>
      </c>
    </row>
    <row r="4" spans="1:18" s="33" customFormat="1" ht="20.100000000000001" customHeight="1">
      <c r="A4" s="32"/>
      <c r="B4" s="1083"/>
      <c r="C4" s="1083"/>
      <c r="D4" s="1091"/>
      <c r="E4" s="1075" t="s">
        <v>984</v>
      </c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90"/>
    </row>
    <row r="5" spans="1:18" s="33" customFormat="1" ht="34.9" customHeight="1">
      <c r="A5" s="32"/>
      <c r="B5" s="1086"/>
      <c r="C5" s="1086"/>
      <c r="D5" s="1092"/>
      <c r="E5" s="1076"/>
      <c r="F5" s="1281" t="s">
        <v>985</v>
      </c>
      <c r="G5" s="1282"/>
      <c r="H5" s="1283" t="s">
        <v>986</v>
      </c>
      <c r="I5" s="1282"/>
      <c r="J5" s="1283" t="s">
        <v>987</v>
      </c>
      <c r="K5" s="1282"/>
      <c r="L5" s="1283" t="s">
        <v>988</v>
      </c>
      <c r="M5" s="1282"/>
      <c r="N5" s="1081" t="s">
        <v>989</v>
      </c>
      <c r="O5" s="1078"/>
      <c r="P5" s="1083" t="s">
        <v>990</v>
      </c>
      <c r="Q5" s="1083"/>
      <c r="R5" s="190"/>
    </row>
    <row r="6" spans="1:18" s="33" customFormat="1" ht="19.5" customHeight="1">
      <c r="A6" s="32"/>
      <c r="B6" s="1093"/>
      <c r="C6" s="1093"/>
      <c r="D6" s="1094"/>
      <c r="E6" s="1089"/>
      <c r="F6" s="35"/>
      <c r="G6" s="204" t="s">
        <v>97</v>
      </c>
      <c r="H6" s="524"/>
      <c r="I6" s="204" t="s">
        <v>284</v>
      </c>
      <c r="J6" s="524"/>
      <c r="K6" s="204" t="s">
        <v>284</v>
      </c>
      <c r="L6" s="524"/>
      <c r="M6" s="204" t="s">
        <v>284</v>
      </c>
      <c r="N6" s="524"/>
      <c r="O6" s="204" t="s">
        <v>284</v>
      </c>
      <c r="P6" s="205"/>
      <c r="Q6" s="206" t="s">
        <v>97</v>
      </c>
      <c r="R6" s="190"/>
    </row>
    <row r="7" spans="1:18" s="33" customFormat="1" ht="20.100000000000001" customHeight="1">
      <c r="A7" s="32"/>
      <c r="B7" s="1095" t="s">
        <v>110</v>
      </c>
      <c r="C7" s="1095"/>
      <c r="D7" s="1096"/>
      <c r="E7" s="428">
        <v>9841</v>
      </c>
      <c r="F7" s="630">
        <v>6074</v>
      </c>
      <c r="G7" s="588">
        <f>F7/E7*100</f>
        <v>61.721369779493948</v>
      </c>
      <c r="H7" s="432">
        <v>611</v>
      </c>
      <c r="I7" s="588">
        <f>H7/E7*100</f>
        <v>6.2087186261558784</v>
      </c>
      <c r="J7" s="432">
        <v>579</v>
      </c>
      <c r="K7" s="588">
        <f>J7/E7*100</f>
        <v>5.8835484198760284</v>
      </c>
      <c r="L7" s="432">
        <v>139</v>
      </c>
      <c r="M7" s="588">
        <f>L7/E7*100</f>
        <v>1.4124580835280967</v>
      </c>
      <c r="N7" s="432">
        <v>198</v>
      </c>
      <c r="O7" s="588">
        <f>N7/E7*100</f>
        <v>2.0119906513565695</v>
      </c>
      <c r="P7" s="629">
        <v>2240</v>
      </c>
      <c r="Q7" s="589">
        <f>P7/E7*100</f>
        <v>22.761914439589471</v>
      </c>
      <c r="R7" s="190"/>
    </row>
    <row r="8" spans="1:18" s="33" customFormat="1" ht="20.100000000000001" customHeight="1">
      <c r="A8" s="32"/>
      <c r="B8" s="1097" t="s">
        <v>991</v>
      </c>
      <c r="C8" s="1106" t="s">
        <v>992</v>
      </c>
      <c r="D8" s="1101"/>
      <c r="E8" s="590">
        <v>4549</v>
      </c>
      <c r="F8" s="433">
        <v>3023</v>
      </c>
      <c r="G8" s="591">
        <f t="shared" ref="G8:G20" si="0">F8/E8*100</f>
        <v>66.454165750714438</v>
      </c>
      <c r="H8" s="434">
        <v>162</v>
      </c>
      <c r="I8" s="591">
        <f t="shared" ref="I8:I20" si="1">H8/E8*100</f>
        <v>3.5612222466476147</v>
      </c>
      <c r="J8" s="434">
        <v>296</v>
      </c>
      <c r="K8" s="591">
        <f t="shared" ref="K8:K20" si="2">J8/E8*100</f>
        <v>6.5069245988129261</v>
      </c>
      <c r="L8" s="434">
        <v>30</v>
      </c>
      <c r="M8" s="591">
        <f t="shared" ref="M8:M20" si="3">L8/E8*100</f>
        <v>0.65948560123103983</v>
      </c>
      <c r="N8" s="434" t="s">
        <v>696</v>
      </c>
      <c r="O8" s="591" t="s">
        <v>696</v>
      </c>
      <c r="P8" s="436">
        <v>1036</v>
      </c>
      <c r="Q8" s="593">
        <f t="shared" ref="Q8:Q20" si="4">P8/E8*100</f>
        <v>22.774236095845239</v>
      </c>
      <c r="R8" s="190"/>
    </row>
    <row r="9" spans="1:18" s="33" customFormat="1" ht="20.100000000000001" customHeight="1">
      <c r="A9" s="32"/>
      <c r="B9" s="1131"/>
      <c r="C9" s="1139" t="s">
        <v>993</v>
      </c>
      <c r="D9" s="1140"/>
      <c r="E9" s="594">
        <v>5292</v>
      </c>
      <c r="F9" s="438">
        <v>3051</v>
      </c>
      <c r="G9" s="595">
        <f t="shared" si="0"/>
        <v>57.653061224489797</v>
      </c>
      <c r="H9" s="439">
        <v>449</v>
      </c>
      <c r="I9" s="595">
        <f t="shared" si="1"/>
        <v>8.4845049130763428</v>
      </c>
      <c r="J9" s="439">
        <v>283</v>
      </c>
      <c r="K9" s="595">
        <f t="shared" si="2"/>
        <v>5.3476946334089188</v>
      </c>
      <c r="L9" s="439">
        <v>109</v>
      </c>
      <c r="M9" s="595">
        <f t="shared" si="3"/>
        <v>2.0597127739984882</v>
      </c>
      <c r="N9" s="439">
        <v>196</v>
      </c>
      <c r="O9" s="595">
        <f t="shared" ref="O9:O15" si="5">N9/E9*100</f>
        <v>3.7037037037037033</v>
      </c>
      <c r="P9" s="441">
        <v>1204</v>
      </c>
      <c r="Q9" s="597">
        <f t="shared" si="4"/>
        <v>22.75132275132275</v>
      </c>
      <c r="R9" s="190"/>
    </row>
    <row r="10" spans="1:18" s="33" customFormat="1" ht="20.100000000000001" customHeight="1">
      <c r="A10" s="32"/>
      <c r="B10" s="1097" t="s">
        <v>114</v>
      </c>
      <c r="C10" s="1106" t="s">
        <v>115</v>
      </c>
      <c r="D10" s="1101"/>
      <c r="E10" s="590">
        <v>276</v>
      </c>
      <c r="F10" s="433">
        <v>128</v>
      </c>
      <c r="G10" s="591">
        <f t="shared" si="0"/>
        <v>46.376811594202898</v>
      </c>
      <c r="H10" s="434">
        <v>23</v>
      </c>
      <c r="I10" s="591">
        <f t="shared" si="1"/>
        <v>8.3333333333333321</v>
      </c>
      <c r="J10" s="434">
        <v>47</v>
      </c>
      <c r="K10" s="591">
        <f t="shared" si="2"/>
        <v>17.028985507246379</v>
      </c>
      <c r="L10" s="434">
        <v>11</v>
      </c>
      <c r="M10" s="591">
        <f t="shared" si="3"/>
        <v>3.9855072463768111</v>
      </c>
      <c r="N10" s="434" t="s">
        <v>994</v>
      </c>
      <c r="O10" s="591" t="s">
        <v>994</v>
      </c>
      <c r="P10" s="436">
        <v>67</v>
      </c>
      <c r="Q10" s="593">
        <f t="shared" si="4"/>
        <v>24.275362318840578</v>
      </c>
      <c r="R10" s="190"/>
    </row>
    <row r="11" spans="1:18" s="33" customFormat="1" ht="20.100000000000001" customHeight="1">
      <c r="A11" s="32"/>
      <c r="B11" s="1098"/>
      <c r="C11" s="1107" t="s">
        <v>789</v>
      </c>
      <c r="D11" s="1103"/>
      <c r="E11" s="598">
        <v>1910</v>
      </c>
      <c r="F11" s="446">
        <v>1011</v>
      </c>
      <c r="G11" s="599">
        <f t="shared" si="0"/>
        <v>52.931937172774866</v>
      </c>
      <c r="H11" s="447">
        <v>117</v>
      </c>
      <c r="I11" s="599">
        <f t="shared" si="1"/>
        <v>6.1256544502617798</v>
      </c>
      <c r="J11" s="447">
        <v>92</v>
      </c>
      <c r="K11" s="599">
        <f t="shared" si="2"/>
        <v>4.81675392670157</v>
      </c>
      <c r="L11" s="447">
        <v>39</v>
      </c>
      <c r="M11" s="599">
        <f t="shared" si="3"/>
        <v>2.0418848167539267</v>
      </c>
      <c r="N11" s="447" t="s">
        <v>994</v>
      </c>
      <c r="O11" s="599" t="s">
        <v>994</v>
      </c>
      <c r="P11" s="449">
        <v>651</v>
      </c>
      <c r="Q11" s="600">
        <f t="shared" si="4"/>
        <v>34.083769633507856</v>
      </c>
      <c r="R11" s="190"/>
    </row>
    <row r="12" spans="1:18" s="33" customFormat="1" ht="20.100000000000001" customHeight="1">
      <c r="A12" s="32"/>
      <c r="B12" s="1098"/>
      <c r="C12" s="1107" t="s">
        <v>790</v>
      </c>
      <c r="D12" s="1103"/>
      <c r="E12" s="598">
        <v>1631</v>
      </c>
      <c r="F12" s="446">
        <v>953</v>
      </c>
      <c r="G12" s="599">
        <f t="shared" si="0"/>
        <v>58.430410790925812</v>
      </c>
      <c r="H12" s="447">
        <v>111</v>
      </c>
      <c r="I12" s="599">
        <f t="shared" si="1"/>
        <v>6.8056407112201107</v>
      </c>
      <c r="J12" s="447">
        <v>68</v>
      </c>
      <c r="K12" s="599">
        <f t="shared" si="2"/>
        <v>4.1692213366033108</v>
      </c>
      <c r="L12" s="447">
        <v>18</v>
      </c>
      <c r="M12" s="599">
        <f t="shared" si="3"/>
        <v>1.1036174126302882</v>
      </c>
      <c r="N12" s="447" t="s">
        <v>995</v>
      </c>
      <c r="O12" s="599" t="s">
        <v>995</v>
      </c>
      <c r="P12" s="449">
        <v>480</v>
      </c>
      <c r="Q12" s="600">
        <f t="shared" si="4"/>
        <v>29.429797670141017</v>
      </c>
      <c r="R12" s="190"/>
    </row>
    <row r="13" spans="1:18" s="33" customFormat="1" ht="20.100000000000001" customHeight="1">
      <c r="A13" s="32"/>
      <c r="B13" s="1098"/>
      <c r="C13" s="1107" t="s">
        <v>791</v>
      </c>
      <c r="D13" s="1103"/>
      <c r="E13" s="598">
        <v>1872</v>
      </c>
      <c r="F13" s="446">
        <v>1244</v>
      </c>
      <c r="G13" s="599">
        <f t="shared" si="0"/>
        <v>66.452991452991455</v>
      </c>
      <c r="H13" s="447">
        <v>88</v>
      </c>
      <c r="I13" s="599">
        <f t="shared" si="1"/>
        <v>4.700854700854701</v>
      </c>
      <c r="J13" s="447">
        <v>89</v>
      </c>
      <c r="K13" s="599">
        <f t="shared" si="2"/>
        <v>4.7542735042735043</v>
      </c>
      <c r="L13" s="447">
        <v>18</v>
      </c>
      <c r="M13" s="599">
        <f t="shared" si="3"/>
        <v>0.96153846153846156</v>
      </c>
      <c r="N13" s="447" t="s">
        <v>995</v>
      </c>
      <c r="O13" s="599" t="s">
        <v>995</v>
      </c>
      <c r="P13" s="449">
        <v>431</v>
      </c>
      <c r="Q13" s="600">
        <f t="shared" si="4"/>
        <v>23.023504273504273</v>
      </c>
      <c r="R13" s="190"/>
    </row>
    <row r="14" spans="1:18" s="33" customFormat="1" ht="20.100000000000001" customHeight="1">
      <c r="A14" s="32"/>
      <c r="B14" s="1098"/>
      <c r="C14" s="1107" t="s">
        <v>792</v>
      </c>
      <c r="D14" s="1103"/>
      <c r="E14" s="598">
        <v>2061</v>
      </c>
      <c r="F14" s="446">
        <v>1333</v>
      </c>
      <c r="G14" s="599">
        <f t="shared" si="0"/>
        <v>64.677341096555068</v>
      </c>
      <c r="H14" s="447">
        <v>127</v>
      </c>
      <c r="I14" s="599">
        <f t="shared" si="1"/>
        <v>6.1620572537603104</v>
      </c>
      <c r="J14" s="447">
        <v>128</v>
      </c>
      <c r="K14" s="599">
        <f t="shared" si="2"/>
        <v>6.2105773896166907</v>
      </c>
      <c r="L14" s="447">
        <v>21</v>
      </c>
      <c r="M14" s="599">
        <f t="shared" si="3"/>
        <v>1.0189228529839884</v>
      </c>
      <c r="N14" s="447">
        <v>169</v>
      </c>
      <c r="O14" s="599">
        <f t="shared" si="5"/>
        <v>8.1999029597282878</v>
      </c>
      <c r="P14" s="449">
        <v>283</v>
      </c>
      <c r="Q14" s="600">
        <f t="shared" si="4"/>
        <v>13.731198447355652</v>
      </c>
      <c r="R14" s="190"/>
    </row>
    <row r="15" spans="1:18" s="33" customFormat="1" ht="20.100000000000001" customHeight="1">
      <c r="A15" s="32"/>
      <c r="B15" s="1098"/>
      <c r="C15" s="1107" t="s">
        <v>793</v>
      </c>
      <c r="D15" s="1103"/>
      <c r="E15" s="598">
        <v>2091</v>
      </c>
      <c r="F15" s="446">
        <v>1405</v>
      </c>
      <c r="G15" s="599">
        <f t="shared" si="0"/>
        <v>67.192730750836915</v>
      </c>
      <c r="H15" s="447">
        <v>145</v>
      </c>
      <c r="I15" s="599">
        <f t="shared" si="1"/>
        <v>6.9344811095169785</v>
      </c>
      <c r="J15" s="447">
        <v>155</v>
      </c>
      <c r="K15" s="599">
        <f t="shared" si="2"/>
        <v>7.4127211860353901</v>
      </c>
      <c r="L15" s="447">
        <v>32</v>
      </c>
      <c r="M15" s="599">
        <f t="shared" si="3"/>
        <v>1.5303682448589193</v>
      </c>
      <c r="N15" s="447">
        <v>26</v>
      </c>
      <c r="O15" s="599">
        <f t="shared" si="5"/>
        <v>1.2434241989478718</v>
      </c>
      <c r="P15" s="449">
        <v>328</v>
      </c>
      <c r="Q15" s="600">
        <f t="shared" si="4"/>
        <v>15.686274509803921</v>
      </c>
      <c r="R15" s="190"/>
    </row>
    <row r="16" spans="1:18" s="33" customFormat="1" ht="20.100000000000001" customHeight="1">
      <c r="A16" s="32"/>
      <c r="B16" s="1099"/>
      <c r="C16" s="509"/>
      <c r="D16" s="507" t="s">
        <v>849</v>
      </c>
      <c r="E16" s="782">
        <v>973</v>
      </c>
      <c r="F16" s="451">
        <v>663</v>
      </c>
      <c r="G16" s="783">
        <f t="shared" si="0"/>
        <v>68.139773895169569</v>
      </c>
      <c r="H16" s="452">
        <v>64</v>
      </c>
      <c r="I16" s="783">
        <f t="shared" si="1"/>
        <v>6.5775950668037</v>
      </c>
      <c r="J16" s="452">
        <v>64</v>
      </c>
      <c r="K16" s="783">
        <f t="shared" si="2"/>
        <v>6.5775950668037</v>
      </c>
      <c r="L16" s="452">
        <v>20</v>
      </c>
      <c r="M16" s="783">
        <f t="shared" si="3"/>
        <v>2.0554984583761562</v>
      </c>
      <c r="N16" s="452" t="s">
        <v>995</v>
      </c>
      <c r="O16" s="783" t="s">
        <v>995</v>
      </c>
      <c r="P16" s="454">
        <v>161</v>
      </c>
      <c r="Q16" s="784">
        <f t="shared" si="4"/>
        <v>16.546762589928058</v>
      </c>
      <c r="R16" s="190"/>
    </row>
    <row r="17" spans="1:18" s="33" customFormat="1" ht="9.9499999999999993" customHeight="1">
      <c r="A17" s="32"/>
      <c r="B17" s="32"/>
      <c r="C17" s="508"/>
      <c r="D17" s="508"/>
      <c r="E17" s="461"/>
      <c r="F17" s="461"/>
      <c r="G17" s="785"/>
      <c r="H17" s="461"/>
      <c r="I17" s="785"/>
      <c r="J17" s="461"/>
      <c r="K17" s="785"/>
      <c r="L17" s="461"/>
      <c r="M17" s="786"/>
      <c r="N17" s="421"/>
      <c r="O17" s="786"/>
      <c r="P17" s="421"/>
      <c r="Q17" s="786"/>
    </row>
    <row r="18" spans="1:18" s="33" customFormat="1" ht="20.100000000000001" customHeight="1">
      <c r="A18" s="32"/>
      <c r="B18" s="1095" t="s">
        <v>795</v>
      </c>
      <c r="C18" s="1095"/>
      <c r="D18" s="1096"/>
      <c r="E18" s="428">
        <v>973</v>
      </c>
      <c r="F18" s="630">
        <v>663</v>
      </c>
      <c r="G18" s="588">
        <f t="shared" si="0"/>
        <v>68.139773895169569</v>
      </c>
      <c r="H18" s="432">
        <v>64</v>
      </c>
      <c r="I18" s="588">
        <f t="shared" si="1"/>
        <v>6.5775950668037</v>
      </c>
      <c r="J18" s="432">
        <v>64</v>
      </c>
      <c r="K18" s="588">
        <f t="shared" si="2"/>
        <v>6.5775950668037</v>
      </c>
      <c r="L18" s="432">
        <v>20</v>
      </c>
      <c r="M18" s="588">
        <f t="shared" si="3"/>
        <v>2.0554984583761562</v>
      </c>
      <c r="N18" s="432" t="s">
        <v>995</v>
      </c>
      <c r="O18" s="588" t="s">
        <v>995</v>
      </c>
      <c r="P18" s="629">
        <v>161</v>
      </c>
      <c r="Q18" s="589">
        <f t="shared" si="4"/>
        <v>16.546762589928058</v>
      </c>
      <c r="R18" s="190"/>
    </row>
    <row r="19" spans="1:18" s="33" customFormat="1" ht="20.100000000000001" customHeight="1">
      <c r="A19" s="32"/>
      <c r="B19" s="1097" t="s">
        <v>796</v>
      </c>
      <c r="C19" s="1106" t="s">
        <v>797</v>
      </c>
      <c r="D19" s="1101"/>
      <c r="E19" s="590">
        <v>652</v>
      </c>
      <c r="F19" s="433">
        <v>458</v>
      </c>
      <c r="G19" s="591">
        <f t="shared" si="0"/>
        <v>70.245398773006144</v>
      </c>
      <c r="H19" s="434">
        <v>32</v>
      </c>
      <c r="I19" s="591">
        <f t="shared" si="1"/>
        <v>4.9079754601226995</v>
      </c>
      <c r="J19" s="434">
        <v>53</v>
      </c>
      <c r="K19" s="591">
        <f t="shared" si="2"/>
        <v>8.1288343558282214</v>
      </c>
      <c r="L19" s="434" t="s">
        <v>995</v>
      </c>
      <c r="M19" s="591" t="s">
        <v>995</v>
      </c>
      <c r="N19" s="434" t="s">
        <v>995</v>
      </c>
      <c r="O19" s="591" t="s">
        <v>995</v>
      </c>
      <c r="P19" s="436">
        <v>105</v>
      </c>
      <c r="Q19" s="593">
        <f t="shared" si="4"/>
        <v>16.104294478527606</v>
      </c>
      <c r="R19" s="190"/>
    </row>
    <row r="20" spans="1:18" s="33" customFormat="1" ht="20.100000000000001" customHeight="1">
      <c r="A20" s="32"/>
      <c r="B20" s="1099"/>
      <c r="C20" s="1108" t="s">
        <v>798</v>
      </c>
      <c r="D20" s="1109"/>
      <c r="E20" s="601">
        <v>321</v>
      </c>
      <c r="F20" s="462">
        <v>205</v>
      </c>
      <c r="G20" s="602">
        <f t="shared" si="0"/>
        <v>63.862928348909655</v>
      </c>
      <c r="H20" s="463">
        <v>32</v>
      </c>
      <c r="I20" s="602">
        <f t="shared" si="1"/>
        <v>9.9688473520249214</v>
      </c>
      <c r="J20" s="463">
        <v>11</v>
      </c>
      <c r="K20" s="602">
        <f t="shared" si="2"/>
        <v>3.4267912772585665</v>
      </c>
      <c r="L20" s="463">
        <v>17</v>
      </c>
      <c r="M20" s="602">
        <f t="shared" si="3"/>
        <v>5.29595015576324</v>
      </c>
      <c r="N20" s="463" t="s">
        <v>994</v>
      </c>
      <c r="O20" s="602" t="s">
        <v>994</v>
      </c>
      <c r="P20" s="465">
        <v>56</v>
      </c>
      <c r="Q20" s="604">
        <f t="shared" si="4"/>
        <v>17.445482866043612</v>
      </c>
      <c r="R20" s="190"/>
    </row>
    <row r="21" spans="1:18" s="33" customFormat="1" ht="15" customHeight="1">
      <c r="A21" s="32"/>
      <c r="B21" s="65" t="s">
        <v>996</v>
      </c>
      <c r="C21" s="32"/>
      <c r="D21" s="65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190"/>
    </row>
    <row r="22" spans="1:18" s="33" customFormat="1" ht="15" customHeight="1">
      <c r="A22" s="32"/>
      <c r="B22" s="65" t="s">
        <v>997</v>
      </c>
      <c r="D22" s="65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190"/>
    </row>
    <row r="23" spans="1:18" s="33" customFormat="1" ht="15" customHeight="1">
      <c r="A23" s="32"/>
      <c r="B23" s="32"/>
      <c r="C23" s="65"/>
      <c r="D23" s="65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8" s="33" customFormat="1" ht="14.25">
      <c r="E24" s="787"/>
      <c r="F24" s="787"/>
    </row>
    <row r="25" spans="1:18">
      <c r="E25" s="788"/>
      <c r="F25" s="788"/>
    </row>
    <row r="26" spans="1:18">
      <c r="E26" s="788"/>
      <c r="F26" s="788"/>
    </row>
    <row r="27" spans="1:18">
      <c r="E27" s="788"/>
      <c r="F27" s="788"/>
    </row>
    <row r="28" spans="1:18">
      <c r="E28" s="788"/>
      <c r="F28" s="788"/>
    </row>
    <row r="29" spans="1:18">
      <c r="E29" s="788"/>
      <c r="F29" s="788"/>
    </row>
  </sheetData>
  <mergeCells count="24">
    <mergeCell ref="B4:D6"/>
    <mergeCell ref="E4:E6"/>
    <mergeCell ref="F4:Q4"/>
    <mergeCell ref="F5:G5"/>
    <mergeCell ref="H5:I5"/>
    <mergeCell ref="J5:K5"/>
    <mergeCell ref="L5:M5"/>
    <mergeCell ref="N5:O5"/>
    <mergeCell ref="P5:Q5"/>
    <mergeCell ref="B18:D18"/>
    <mergeCell ref="B19:B20"/>
    <mergeCell ref="C19:D19"/>
    <mergeCell ref="C20:D20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</mergeCells>
  <phoneticPr fontId="2" type="noConversion"/>
  <conditionalFormatting sqref="E7:Q20">
    <cfRule type="cellIs" dxfId="2" priority="1" operator="equal">
      <formula>0</formula>
    </cfRule>
  </conditionalFormatting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8" orientation="landscape" r:id="rId1"/>
  <rowBreaks count="1" manualBreakCount="1">
    <brk id="22" max="16" man="1"/>
  </rowBreaks>
  <drawing r:id="rId2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9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23.25" style="190" customWidth="1"/>
    <col min="5" max="5" width="9.5" style="190" bestFit="1" customWidth="1"/>
    <col min="6" max="6" width="8.25" style="190" bestFit="1" customWidth="1"/>
    <col min="7" max="7" width="6.625" style="190" customWidth="1"/>
    <col min="8" max="16384" width="9" style="190"/>
  </cols>
  <sheetData>
    <row r="1" spans="1:48" ht="14.1" customHeight="1">
      <c r="A1" s="189"/>
      <c r="B1" s="789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</row>
    <row r="2" spans="1:48" ht="20.100000000000001" customHeight="1">
      <c r="A2" s="189"/>
      <c r="B2" s="1" t="s">
        <v>998</v>
      </c>
      <c r="D2" s="1"/>
      <c r="E2" s="1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</row>
    <row r="3" spans="1:48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Y3" s="31" t="s">
        <v>973</v>
      </c>
      <c r="AA3" s="190"/>
      <c r="AB3" s="190"/>
    </row>
    <row r="4" spans="1:48" s="33" customFormat="1" ht="20.100000000000001" customHeight="1">
      <c r="A4" s="32"/>
      <c r="B4" s="1083"/>
      <c r="C4" s="1083"/>
      <c r="D4" s="1091"/>
      <c r="E4" s="1286" t="s">
        <v>371</v>
      </c>
      <c r="F4" s="1083" t="s">
        <v>999</v>
      </c>
      <c r="G4" s="1083"/>
      <c r="H4" s="1083"/>
      <c r="I4" s="1083"/>
      <c r="J4" s="1083"/>
      <c r="K4" s="1083"/>
      <c r="L4" s="1083"/>
      <c r="M4" s="1083"/>
      <c r="N4" s="1083"/>
      <c r="O4" s="1083"/>
      <c r="P4" s="1083"/>
      <c r="Q4" s="1083"/>
      <c r="R4" s="1083"/>
      <c r="S4" s="1083"/>
      <c r="T4" s="1083"/>
      <c r="U4" s="1083"/>
      <c r="V4" s="1083"/>
      <c r="W4" s="1083"/>
      <c r="X4" s="1083"/>
      <c r="Y4" s="1083"/>
      <c r="AA4" s="190"/>
      <c r="AB4" s="190"/>
    </row>
    <row r="5" spans="1:48" s="33" customFormat="1" ht="39.75" customHeight="1">
      <c r="A5" s="32"/>
      <c r="B5" s="1086"/>
      <c r="C5" s="1086"/>
      <c r="D5" s="1092"/>
      <c r="E5" s="1287"/>
      <c r="F5" s="1281" t="s">
        <v>1000</v>
      </c>
      <c r="G5" s="1284"/>
      <c r="H5" s="1283" t="s">
        <v>1001</v>
      </c>
      <c r="I5" s="1284"/>
      <c r="J5" s="1283" t="s">
        <v>1002</v>
      </c>
      <c r="K5" s="1284"/>
      <c r="L5" s="1283" t="s">
        <v>1003</v>
      </c>
      <c r="M5" s="1284"/>
      <c r="N5" s="1283" t="s">
        <v>1004</v>
      </c>
      <c r="O5" s="1284"/>
      <c r="P5" s="1283" t="s">
        <v>1005</v>
      </c>
      <c r="Q5" s="1284"/>
      <c r="R5" s="1283" t="s">
        <v>1006</v>
      </c>
      <c r="S5" s="1284"/>
      <c r="T5" s="1283" t="s">
        <v>1007</v>
      </c>
      <c r="U5" s="1284"/>
      <c r="V5" s="1283" t="s">
        <v>1008</v>
      </c>
      <c r="W5" s="1284"/>
      <c r="X5" s="1283" t="s">
        <v>1009</v>
      </c>
      <c r="Y5" s="1285"/>
      <c r="AA5" s="190"/>
      <c r="AB5" s="190"/>
    </row>
    <row r="6" spans="1:48" s="33" customFormat="1" ht="19.5" customHeight="1">
      <c r="A6" s="32"/>
      <c r="B6" s="1093"/>
      <c r="C6" s="1093"/>
      <c r="D6" s="1094"/>
      <c r="E6" s="1288"/>
      <c r="F6" s="35"/>
      <c r="G6" s="204" t="s">
        <v>97</v>
      </c>
      <c r="H6" s="524"/>
      <c r="I6" s="204" t="s">
        <v>284</v>
      </c>
      <c r="J6" s="524"/>
      <c r="K6" s="204" t="s">
        <v>284</v>
      </c>
      <c r="L6" s="524"/>
      <c r="M6" s="204" t="s">
        <v>284</v>
      </c>
      <c r="N6" s="524"/>
      <c r="O6" s="204" t="s">
        <v>284</v>
      </c>
      <c r="P6" s="205"/>
      <c r="Q6" s="204" t="s">
        <v>97</v>
      </c>
      <c r="R6" s="524"/>
      <c r="S6" s="204" t="s">
        <v>284</v>
      </c>
      <c r="T6" s="524"/>
      <c r="U6" s="204" t="s">
        <v>284</v>
      </c>
      <c r="V6" s="524"/>
      <c r="W6" s="204" t="s">
        <v>284</v>
      </c>
      <c r="X6" s="524"/>
      <c r="Y6" s="206" t="s">
        <v>97</v>
      </c>
      <c r="AA6" s="190"/>
      <c r="AB6" s="190"/>
    </row>
    <row r="7" spans="1:48" s="33" customFormat="1" ht="20.100000000000001" customHeight="1">
      <c r="A7" s="32"/>
      <c r="B7" s="1095" t="s">
        <v>110</v>
      </c>
      <c r="C7" s="1095"/>
      <c r="D7" s="1096"/>
      <c r="E7" s="428">
        <v>9841</v>
      </c>
      <c r="F7" s="630">
        <v>2132</v>
      </c>
      <c r="G7" s="588">
        <f>F7/E7*100</f>
        <v>21.664464993394979</v>
      </c>
      <c r="H7" s="432">
        <v>379</v>
      </c>
      <c r="I7" s="588">
        <f>H7/E7*100</f>
        <v>3.8512346306269687</v>
      </c>
      <c r="J7" s="432">
        <v>755</v>
      </c>
      <c r="K7" s="588">
        <f>J7/E7*100</f>
        <v>7.6719845544152028</v>
      </c>
      <c r="L7" s="432">
        <v>373</v>
      </c>
      <c r="M7" s="588">
        <f>L7/E7*100</f>
        <v>3.7902652169494968</v>
      </c>
      <c r="N7" s="432">
        <v>282</v>
      </c>
      <c r="O7" s="588">
        <f>N7/E7*100</f>
        <v>2.865562442841175</v>
      </c>
      <c r="P7" s="629">
        <v>2427</v>
      </c>
      <c r="Q7" s="589">
        <f>P7/E7*100</f>
        <v>24.662127832537344</v>
      </c>
      <c r="R7" s="432">
        <v>831</v>
      </c>
      <c r="S7" s="588">
        <f>R7/E7*100</f>
        <v>8.444263794329844</v>
      </c>
      <c r="T7" s="432">
        <v>330</v>
      </c>
      <c r="U7" s="588">
        <f>T7/E7*100</f>
        <v>3.3533177522609487</v>
      </c>
      <c r="V7" s="432">
        <v>1993</v>
      </c>
      <c r="W7" s="588">
        <f>V7/E7*100</f>
        <v>20.252006909866886</v>
      </c>
      <c r="X7" s="629">
        <v>339</v>
      </c>
      <c r="Y7" s="589">
        <f>X7/E7*100</f>
        <v>3.4447718727771566</v>
      </c>
      <c r="AA7" s="190"/>
      <c r="AB7" s="190"/>
    </row>
    <row r="8" spans="1:48" s="33" customFormat="1" ht="20.100000000000001" customHeight="1">
      <c r="A8" s="32"/>
      <c r="B8" s="1097" t="s">
        <v>111</v>
      </c>
      <c r="C8" s="1100" t="s">
        <v>112</v>
      </c>
      <c r="D8" s="1101"/>
      <c r="E8" s="590">
        <v>4549</v>
      </c>
      <c r="F8" s="433">
        <v>695</v>
      </c>
      <c r="G8" s="591">
        <f t="shared" ref="G8:G19" si="0">F8/E8*100</f>
        <v>15.278083095185755</v>
      </c>
      <c r="H8" s="434">
        <v>324</v>
      </c>
      <c r="I8" s="591">
        <f t="shared" ref="I8:I19" si="1">H8/E8*100</f>
        <v>7.1224444932952293</v>
      </c>
      <c r="J8" s="434">
        <v>137</v>
      </c>
      <c r="K8" s="591">
        <f t="shared" ref="K8:K20" si="2">J8/E8*100</f>
        <v>3.011650912288415</v>
      </c>
      <c r="L8" s="434">
        <v>21</v>
      </c>
      <c r="M8" s="591">
        <f t="shared" ref="M8:M15" si="3">L8/E8*100</f>
        <v>0.46163992086172784</v>
      </c>
      <c r="N8" s="434">
        <v>108</v>
      </c>
      <c r="O8" s="591">
        <f t="shared" ref="O8:O15" si="4">N8/E8*100</f>
        <v>2.3741481644317433</v>
      </c>
      <c r="P8" s="436">
        <v>791</v>
      </c>
      <c r="Q8" s="593">
        <f t="shared" ref="Q8:Q20" si="5">P8/E8*100</f>
        <v>17.388437019125082</v>
      </c>
      <c r="R8" s="434">
        <v>622</v>
      </c>
      <c r="S8" s="591">
        <f t="shared" ref="S8:S20" si="6">R8/E8*100</f>
        <v>13.673334798856892</v>
      </c>
      <c r="T8" s="434">
        <v>322</v>
      </c>
      <c r="U8" s="591">
        <f t="shared" ref="U8:U19" si="7">T8/E8*100</f>
        <v>7.0784787865464942</v>
      </c>
      <c r="V8" s="434">
        <v>1228</v>
      </c>
      <c r="W8" s="591">
        <f t="shared" ref="W8:W20" si="8">V8/E8*100</f>
        <v>26.994943943723896</v>
      </c>
      <c r="X8" s="436">
        <v>301</v>
      </c>
      <c r="Y8" s="593">
        <f t="shared" ref="Y8:Y19" si="9">X8/E8*100</f>
        <v>6.6168388656847652</v>
      </c>
      <c r="AA8" s="190"/>
      <c r="AB8" s="190"/>
    </row>
    <row r="9" spans="1:48" s="33" customFormat="1" ht="20.100000000000001" customHeight="1">
      <c r="A9" s="32"/>
      <c r="B9" s="1131"/>
      <c r="C9" s="1146" t="s">
        <v>1010</v>
      </c>
      <c r="D9" s="1140"/>
      <c r="E9" s="594">
        <v>5292</v>
      </c>
      <c r="F9" s="438">
        <v>1437</v>
      </c>
      <c r="G9" s="595">
        <f t="shared" si="0"/>
        <v>27.154195011337869</v>
      </c>
      <c r="H9" s="439">
        <v>55</v>
      </c>
      <c r="I9" s="595">
        <f t="shared" si="1"/>
        <v>1.0393046107331823</v>
      </c>
      <c r="J9" s="439">
        <v>618</v>
      </c>
      <c r="K9" s="595">
        <f t="shared" si="2"/>
        <v>11.678004535147393</v>
      </c>
      <c r="L9" s="439">
        <v>352</v>
      </c>
      <c r="M9" s="595">
        <f t="shared" si="3"/>
        <v>6.6515495086923657</v>
      </c>
      <c r="N9" s="439">
        <v>174</v>
      </c>
      <c r="O9" s="595">
        <f t="shared" si="4"/>
        <v>3.2879818594104306</v>
      </c>
      <c r="P9" s="441">
        <v>1636</v>
      </c>
      <c r="Q9" s="597">
        <f t="shared" si="5"/>
        <v>30.914588057445201</v>
      </c>
      <c r="R9" s="439">
        <v>209</v>
      </c>
      <c r="S9" s="595">
        <f t="shared" si="6"/>
        <v>3.949357520786092</v>
      </c>
      <c r="T9" s="439">
        <v>8</v>
      </c>
      <c r="U9" s="595">
        <f t="shared" si="7"/>
        <v>0.15117157974300832</v>
      </c>
      <c r="V9" s="439">
        <v>765</v>
      </c>
      <c r="W9" s="595">
        <f t="shared" si="8"/>
        <v>14.455782312925169</v>
      </c>
      <c r="X9" s="441">
        <v>38</v>
      </c>
      <c r="Y9" s="597">
        <f t="shared" si="9"/>
        <v>0.7180650037792895</v>
      </c>
      <c r="AA9" s="190"/>
      <c r="AB9" s="190"/>
    </row>
    <row r="10" spans="1:48" s="33" customFormat="1" ht="20.100000000000001" customHeight="1">
      <c r="A10" s="32"/>
      <c r="B10" s="1097" t="s">
        <v>1011</v>
      </c>
      <c r="C10" s="1100" t="s">
        <v>1012</v>
      </c>
      <c r="D10" s="1101"/>
      <c r="E10" s="590">
        <v>276</v>
      </c>
      <c r="F10" s="433">
        <v>96</v>
      </c>
      <c r="G10" s="591">
        <f t="shared" si="0"/>
        <v>34.782608695652172</v>
      </c>
      <c r="H10" s="434">
        <v>11</v>
      </c>
      <c r="I10" s="591">
        <f t="shared" si="1"/>
        <v>3.9855072463768111</v>
      </c>
      <c r="J10" s="434" t="s">
        <v>550</v>
      </c>
      <c r="K10" s="591" t="s">
        <v>550</v>
      </c>
      <c r="L10" s="434">
        <v>19</v>
      </c>
      <c r="M10" s="591">
        <f t="shared" si="3"/>
        <v>6.8840579710144931</v>
      </c>
      <c r="N10" s="434">
        <v>24</v>
      </c>
      <c r="O10" s="591">
        <f t="shared" si="4"/>
        <v>8.695652173913043</v>
      </c>
      <c r="P10" s="436">
        <v>70</v>
      </c>
      <c r="Q10" s="593">
        <f t="shared" si="5"/>
        <v>25.362318840579711</v>
      </c>
      <c r="R10" s="434" t="s">
        <v>550</v>
      </c>
      <c r="S10" s="591" t="s">
        <v>550</v>
      </c>
      <c r="T10" s="434" t="s">
        <v>550</v>
      </c>
      <c r="U10" s="591" t="s">
        <v>550</v>
      </c>
      <c r="V10" s="434">
        <v>49</v>
      </c>
      <c r="W10" s="591">
        <f t="shared" si="8"/>
        <v>17.753623188405797</v>
      </c>
      <c r="X10" s="436" t="s">
        <v>144</v>
      </c>
      <c r="Y10" s="593" t="s">
        <v>144</v>
      </c>
      <c r="AA10" s="190"/>
      <c r="AB10" s="190"/>
    </row>
    <row r="11" spans="1:48" s="33" customFormat="1" ht="20.100000000000001" customHeight="1">
      <c r="A11" s="32"/>
      <c r="B11" s="1098"/>
      <c r="C11" s="1102" t="s">
        <v>789</v>
      </c>
      <c r="D11" s="1103"/>
      <c r="E11" s="598">
        <v>1910</v>
      </c>
      <c r="F11" s="446">
        <v>710</v>
      </c>
      <c r="G11" s="599">
        <f t="shared" si="0"/>
        <v>37.172774869109951</v>
      </c>
      <c r="H11" s="447">
        <v>170</v>
      </c>
      <c r="I11" s="599">
        <f t="shared" si="1"/>
        <v>8.9005235602094235</v>
      </c>
      <c r="J11" s="447">
        <v>174</v>
      </c>
      <c r="K11" s="599">
        <f t="shared" si="2"/>
        <v>9.1099476439790585</v>
      </c>
      <c r="L11" s="447">
        <v>112</v>
      </c>
      <c r="M11" s="599">
        <f t="shared" si="3"/>
        <v>5.8638743455497382</v>
      </c>
      <c r="N11" s="447">
        <v>145</v>
      </c>
      <c r="O11" s="599">
        <f t="shared" si="4"/>
        <v>7.5916230366492146</v>
      </c>
      <c r="P11" s="449">
        <v>143</v>
      </c>
      <c r="Q11" s="600">
        <f t="shared" si="5"/>
        <v>7.4869109947643979</v>
      </c>
      <c r="R11" s="447">
        <v>97</v>
      </c>
      <c r="S11" s="599">
        <f t="shared" si="6"/>
        <v>5.0785340314136125</v>
      </c>
      <c r="T11" s="447">
        <v>46</v>
      </c>
      <c r="U11" s="599">
        <f t="shared" si="7"/>
        <v>2.408376963350785</v>
      </c>
      <c r="V11" s="447">
        <v>307</v>
      </c>
      <c r="W11" s="599">
        <f t="shared" si="8"/>
        <v>16.073298429319372</v>
      </c>
      <c r="X11" s="449">
        <v>6</v>
      </c>
      <c r="Y11" s="600">
        <f t="shared" si="9"/>
        <v>0.31413612565445026</v>
      </c>
      <c r="AA11" s="190"/>
      <c r="AB11" s="190"/>
    </row>
    <row r="12" spans="1:48" s="33" customFormat="1" ht="20.100000000000001" customHeight="1">
      <c r="A12" s="32"/>
      <c r="B12" s="1098"/>
      <c r="C12" s="1102" t="s">
        <v>790</v>
      </c>
      <c r="D12" s="1103"/>
      <c r="E12" s="598">
        <v>1631</v>
      </c>
      <c r="F12" s="446">
        <v>582</v>
      </c>
      <c r="G12" s="599">
        <f t="shared" si="0"/>
        <v>35.683629675045985</v>
      </c>
      <c r="H12" s="447">
        <v>71</v>
      </c>
      <c r="I12" s="599">
        <f t="shared" si="1"/>
        <v>4.3531575720416926</v>
      </c>
      <c r="J12" s="447">
        <v>183</v>
      </c>
      <c r="K12" s="599">
        <f t="shared" si="2"/>
        <v>11.220110361741263</v>
      </c>
      <c r="L12" s="447">
        <v>132</v>
      </c>
      <c r="M12" s="599">
        <f t="shared" si="3"/>
        <v>8.0931943592887805</v>
      </c>
      <c r="N12" s="447">
        <v>69</v>
      </c>
      <c r="O12" s="599">
        <f t="shared" si="4"/>
        <v>4.2305334150827711</v>
      </c>
      <c r="P12" s="449">
        <v>115</v>
      </c>
      <c r="Q12" s="600">
        <f t="shared" si="5"/>
        <v>7.0508890251379519</v>
      </c>
      <c r="R12" s="447">
        <v>118</v>
      </c>
      <c r="S12" s="599">
        <f t="shared" si="6"/>
        <v>7.2348252605763328</v>
      </c>
      <c r="T12" s="447">
        <v>28</v>
      </c>
      <c r="U12" s="599">
        <f t="shared" si="7"/>
        <v>1.7167381974248928</v>
      </c>
      <c r="V12" s="447">
        <v>327</v>
      </c>
      <c r="W12" s="599">
        <f t="shared" si="8"/>
        <v>20.04904966278357</v>
      </c>
      <c r="X12" s="449">
        <v>6</v>
      </c>
      <c r="Y12" s="600">
        <f t="shared" si="9"/>
        <v>0.36787247087676272</v>
      </c>
      <c r="AA12" s="190"/>
      <c r="AB12" s="190"/>
    </row>
    <row r="13" spans="1:48" s="33" customFormat="1" ht="20.100000000000001" customHeight="1">
      <c r="A13" s="32"/>
      <c r="B13" s="1098"/>
      <c r="C13" s="1102" t="s">
        <v>791</v>
      </c>
      <c r="D13" s="1103"/>
      <c r="E13" s="598">
        <v>1872</v>
      </c>
      <c r="F13" s="446">
        <v>482</v>
      </c>
      <c r="G13" s="599">
        <f t="shared" si="0"/>
        <v>25.747863247863243</v>
      </c>
      <c r="H13" s="447">
        <v>64</v>
      </c>
      <c r="I13" s="599">
        <f t="shared" si="1"/>
        <v>3.4188034188034191</v>
      </c>
      <c r="J13" s="447">
        <v>240</v>
      </c>
      <c r="K13" s="599">
        <f t="shared" si="2"/>
        <v>12.820512820512819</v>
      </c>
      <c r="L13" s="447">
        <v>63</v>
      </c>
      <c r="M13" s="599">
        <f t="shared" si="3"/>
        <v>3.3653846153846154</v>
      </c>
      <c r="N13" s="447">
        <v>29</v>
      </c>
      <c r="O13" s="599">
        <f t="shared" si="4"/>
        <v>1.5491452991452992</v>
      </c>
      <c r="P13" s="449">
        <v>181</v>
      </c>
      <c r="Q13" s="600">
        <f t="shared" si="5"/>
        <v>9.6688034188034191</v>
      </c>
      <c r="R13" s="447">
        <v>224</v>
      </c>
      <c r="S13" s="599">
        <f t="shared" si="6"/>
        <v>11.965811965811966</v>
      </c>
      <c r="T13" s="447">
        <v>52</v>
      </c>
      <c r="U13" s="599">
        <f t="shared" si="7"/>
        <v>2.7777777777777777</v>
      </c>
      <c r="V13" s="447">
        <v>530</v>
      </c>
      <c r="W13" s="599">
        <f t="shared" si="8"/>
        <v>28.311965811965813</v>
      </c>
      <c r="X13" s="449">
        <v>7</v>
      </c>
      <c r="Y13" s="600">
        <f t="shared" si="9"/>
        <v>0.37393162393162394</v>
      </c>
      <c r="AA13" s="190"/>
      <c r="AB13" s="190"/>
    </row>
    <row r="14" spans="1:48" s="33" customFormat="1" ht="20.100000000000001" customHeight="1">
      <c r="A14" s="32"/>
      <c r="B14" s="1098"/>
      <c r="C14" s="1102" t="s">
        <v>792</v>
      </c>
      <c r="D14" s="1103"/>
      <c r="E14" s="598">
        <v>2061</v>
      </c>
      <c r="F14" s="446">
        <v>168</v>
      </c>
      <c r="G14" s="599">
        <f t="shared" si="0"/>
        <v>8.1513828238719075</v>
      </c>
      <c r="H14" s="447">
        <v>41</v>
      </c>
      <c r="I14" s="599">
        <f t="shared" si="1"/>
        <v>1.9893255701115962</v>
      </c>
      <c r="J14" s="447">
        <v>86</v>
      </c>
      <c r="K14" s="599">
        <f t="shared" si="2"/>
        <v>4.1727316836487143</v>
      </c>
      <c r="L14" s="447">
        <v>32</v>
      </c>
      <c r="M14" s="599">
        <f t="shared" si="3"/>
        <v>1.5526443474041727</v>
      </c>
      <c r="N14" s="447">
        <v>9</v>
      </c>
      <c r="O14" s="599">
        <f t="shared" si="4"/>
        <v>0.43668122270742354</v>
      </c>
      <c r="P14" s="449">
        <v>800</v>
      </c>
      <c r="Q14" s="600">
        <f t="shared" si="5"/>
        <v>38.816108685104318</v>
      </c>
      <c r="R14" s="447">
        <v>228</v>
      </c>
      <c r="S14" s="599">
        <f t="shared" si="6"/>
        <v>11.06259097525473</v>
      </c>
      <c r="T14" s="447">
        <v>98</v>
      </c>
      <c r="U14" s="599">
        <f t="shared" si="7"/>
        <v>4.7549733139252783</v>
      </c>
      <c r="V14" s="447">
        <v>536</v>
      </c>
      <c r="W14" s="599">
        <f t="shared" si="8"/>
        <v>26.006792819019893</v>
      </c>
      <c r="X14" s="449">
        <v>63</v>
      </c>
      <c r="Y14" s="600">
        <f t="shared" si="9"/>
        <v>3.0567685589519651</v>
      </c>
      <c r="AA14" s="190"/>
      <c r="AB14" s="190"/>
    </row>
    <row r="15" spans="1:48" s="33" customFormat="1" ht="20.100000000000001" customHeight="1">
      <c r="A15" s="32"/>
      <c r="B15" s="1098"/>
      <c r="C15" s="1102" t="s">
        <v>793</v>
      </c>
      <c r="D15" s="1103"/>
      <c r="E15" s="598">
        <v>2091</v>
      </c>
      <c r="F15" s="446">
        <v>94</v>
      </c>
      <c r="G15" s="599">
        <f t="shared" si="0"/>
        <v>4.4954567192730748</v>
      </c>
      <c r="H15" s="447">
        <v>22</v>
      </c>
      <c r="I15" s="599">
        <f t="shared" si="1"/>
        <v>1.0521281683405068</v>
      </c>
      <c r="J15" s="447">
        <v>69</v>
      </c>
      <c r="K15" s="599">
        <f t="shared" si="2"/>
        <v>3.2998565279770444</v>
      </c>
      <c r="L15" s="447">
        <v>15</v>
      </c>
      <c r="M15" s="599">
        <f t="shared" si="3"/>
        <v>0.71736011477761841</v>
      </c>
      <c r="N15" s="447">
        <v>6</v>
      </c>
      <c r="O15" s="599">
        <f t="shared" si="4"/>
        <v>0.28694404591104739</v>
      </c>
      <c r="P15" s="449">
        <v>1118</v>
      </c>
      <c r="Q15" s="600">
        <f t="shared" si="5"/>
        <v>53.46724055475849</v>
      </c>
      <c r="R15" s="447">
        <v>161</v>
      </c>
      <c r="S15" s="599">
        <f t="shared" si="6"/>
        <v>7.6996652319464367</v>
      </c>
      <c r="T15" s="447">
        <v>105</v>
      </c>
      <c r="U15" s="599">
        <f t="shared" si="7"/>
        <v>5.0215208034433285</v>
      </c>
      <c r="V15" s="447">
        <v>244</v>
      </c>
      <c r="W15" s="599">
        <f t="shared" si="8"/>
        <v>11.669057867049258</v>
      </c>
      <c r="X15" s="449">
        <v>257</v>
      </c>
      <c r="Y15" s="600">
        <f t="shared" si="9"/>
        <v>12.290769966523195</v>
      </c>
      <c r="AA15" s="190"/>
      <c r="AB15" s="190"/>
    </row>
    <row r="16" spans="1:48" s="33" customFormat="1" ht="20.100000000000001" customHeight="1">
      <c r="A16" s="32"/>
      <c r="B16" s="1099"/>
      <c r="C16" s="509"/>
      <c r="D16" s="507" t="s">
        <v>849</v>
      </c>
      <c r="E16" s="782">
        <v>973</v>
      </c>
      <c r="F16" s="451">
        <v>29</v>
      </c>
      <c r="G16" s="783">
        <f t="shared" si="0"/>
        <v>2.9804727646454263</v>
      </c>
      <c r="H16" s="452">
        <v>6</v>
      </c>
      <c r="I16" s="783">
        <f t="shared" si="1"/>
        <v>0.61664953751284679</v>
      </c>
      <c r="J16" s="452">
        <v>44</v>
      </c>
      <c r="K16" s="783">
        <f t="shared" si="2"/>
        <v>4.5220966084275434</v>
      </c>
      <c r="L16" s="452" t="s">
        <v>550</v>
      </c>
      <c r="M16" s="783" t="s">
        <v>550</v>
      </c>
      <c r="N16" s="452" t="s">
        <v>550</v>
      </c>
      <c r="O16" s="783" t="s">
        <v>550</v>
      </c>
      <c r="P16" s="454">
        <v>536</v>
      </c>
      <c r="Q16" s="784">
        <f t="shared" si="5"/>
        <v>55.087358684480989</v>
      </c>
      <c r="R16" s="452">
        <v>61</v>
      </c>
      <c r="S16" s="783">
        <f t="shared" si="6"/>
        <v>6.2692702980472763</v>
      </c>
      <c r="T16" s="452">
        <v>51</v>
      </c>
      <c r="U16" s="783">
        <f t="shared" si="7"/>
        <v>5.2415210688591989</v>
      </c>
      <c r="V16" s="452">
        <v>88</v>
      </c>
      <c r="W16" s="783">
        <f t="shared" si="8"/>
        <v>9.0441932168550867</v>
      </c>
      <c r="X16" s="454">
        <v>153</v>
      </c>
      <c r="Y16" s="784">
        <f t="shared" si="9"/>
        <v>15.724563206577596</v>
      </c>
      <c r="AA16" s="190"/>
      <c r="AB16" s="190"/>
    </row>
    <row r="17" spans="1:48" s="33" customFormat="1" ht="9.9499999999999993" customHeight="1">
      <c r="A17" s="32"/>
      <c r="B17" s="32"/>
      <c r="C17" s="508"/>
      <c r="D17" s="508"/>
      <c r="E17" s="461"/>
      <c r="F17" s="461"/>
      <c r="G17" s="785"/>
      <c r="H17" s="461"/>
      <c r="I17" s="785"/>
      <c r="J17" s="461"/>
      <c r="K17" s="785"/>
      <c r="L17" s="461"/>
      <c r="M17" s="786"/>
      <c r="N17" s="421"/>
      <c r="O17" s="786"/>
      <c r="P17" s="421"/>
      <c r="Q17" s="786"/>
      <c r="R17" s="461"/>
      <c r="S17" s="785"/>
      <c r="T17" s="461"/>
      <c r="U17" s="786"/>
      <c r="V17" s="421"/>
      <c r="W17" s="786"/>
      <c r="X17" s="421"/>
      <c r="Y17" s="786"/>
      <c r="AA17" s="190"/>
      <c r="AB17" s="190"/>
    </row>
    <row r="18" spans="1:48" s="33" customFormat="1" ht="20.100000000000001" customHeight="1">
      <c r="A18" s="32"/>
      <c r="B18" s="1095" t="s">
        <v>795</v>
      </c>
      <c r="C18" s="1095"/>
      <c r="D18" s="1096"/>
      <c r="E18" s="428">
        <v>973</v>
      </c>
      <c r="F18" s="630">
        <v>29</v>
      </c>
      <c r="G18" s="588">
        <f t="shared" si="0"/>
        <v>2.9804727646454263</v>
      </c>
      <c r="H18" s="432">
        <v>6</v>
      </c>
      <c r="I18" s="588">
        <f t="shared" si="1"/>
        <v>0.61664953751284679</v>
      </c>
      <c r="J18" s="432">
        <v>44</v>
      </c>
      <c r="K18" s="588">
        <f t="shared" si="2"/>
        <v>4.5220966084275434</v>
      </c>
      <c r="L18" s="432" t="s">
        <v>550</v>
      </c>
      <c r="M18" s="588" t="s">
        <v>550</v>
      </c>
      <c r="N18" s="432" t="s">
        <v>550</v>
      </c>
      <c r="O18" s="588" t="s">
        <v>550</v>
      </c>
      <c r="P18" s="629">
        <v>536</v>
      </c>
      <c r="Q18" s="589">
        <f t="shared" si="5"/>
        <v>55.087358684480989</v>
      </c>
      <c r="R18" s="432">
        <v>61</v>
      </c>
      <c r="S18" s="588">
        <f t="shared" si="6"/>
        <v>6.2692702980472763</v>
      </c>
      <c r="T18" s="432">
        <v>51</v>
      </c>
      <c r="U18" s="588">
        <f t="shared" si="7"/>
        <v>5.2415210688591989</v>
      </c>
      <c r="V18" s="432">
        <v>88</v>
      </c>
      <c r="W18" s="588">
        <f t="shared" si="8"/>
        <v>9.0441932168550867</v>
      </c>
      <c r="X18" s="629">
        <v>153</v>
      </c>
      <c r="Y18" s="589">
        <f t="shared" si="9"/>
        <v>15.724563206577596</v>
      </c>
      <c r="AA18" s="190"/>
      <c r="AB18" s="190"/>
    </row>
    <row r="19" spans="1:48" s="33" customFormat="1" ht="20.100000000000001" customHeight="1">
      <c r="A19" s="32"/>
      <c r="B19" s="1097" t="s">
        <v>796</v>
      </c>
      <c r="C19" s="1100" t="s">
        <v>797</v>
      </c>
      <c r="D19" s="1101"/>
      <c r="E19" s="590">
        <v>652</v>
      </c>
      <c r="F19" s="433">
        <v>24</v>
      </c>
      <c r="G19" s="591">
        <f t="shared" si="0"/>
        <v>3.6809815950920246</v>
      </c>
      <c r="H19" s="434">
        <v>6</v>
      </c>
      <c r="I19" s="591">
        <f t="shared" si="1"/>
        <v>0.92024539877300615</v>
      </c>
      <c r="J19" s="434">
        <v>13</v>
      </c>
      <c r="K19" s="591">
        <f t="shared" si="2"/>
        <v>1.9938650306748467</v>
      </c>
      <c r="L19" s="434" t="s">
        <v>144</v>
      </c>
      <c r="M19" s="591" t="s">
        <v>144</v>
      </c>
      <c r="N19" s="434" t="s">
        <v>550</v>
      </c>
      <c r="O19" s="591" t="s">
        <v>550</v>
      </c>
      <c r="P19" s="436">
        <v>292</v>
      </c>
      <c r="Q19" s="593">
        <f t="shared" si="5"/>
        <v>44.785276073619634</v>
      </c>
      <c r="R19" s="434">
        <v>55</v>
      </c>
      <c r="S19" s="591">
        <f t="shared" si="6"/>
        <v>8.4355828220858893</v>
      </c>
      <c r="T19" s="434">
        <v>49</v>
      </c>
      <c r="U19" s="591">
        <f t="shared" si="7"/>
        <v>7.5153374233128831</v>
      </c>
      <c r="V19" s="434">
        <v>63</v>
      </c>
      <c r="W19" s="591">
        <f t="shared" si="8"/>
        <v>9.6625766871165641</v>
      </c>
      <c r="X19" s="436">
        <v>148</v>
      </c>
      <c r="Y19" s="593">
        <f t="shared" si="9"/>
        <v>22.699386503067483</v>
      </c>
      <c r="AA19" s="190"/>
      <c r="AB19" s="190"/>
    </row>
    <row r="20" spans="1:48" s="33" customFormat="1" ht="20.100000000000001" customHeight="1">
      <c r="A20" s="32"/>
      <c r="B20" s="1099"/>
      <c r="C20" s="1147" t="s">
        <v>798</v>
      </c>
      <c r="D20" s="1109"/>
      <c r="E20" s="601">
        <v>321</v>
      </c>
      <c r="F20" s="462" t="s">
        <v>550</v>
      </c>
      <c r="G20" s="602" t="s">
        <v>550</v>
      </c>
      <c r="H20" s="463" t="s">
        <v>144</v>
      </c>
      <c r="I20" s="602" t="s">
        <v>144</v>
      </c>
      <c r="J20" s="463">
        <v>31</v>
      </c>
      <c r="K20" s="602">
        <f t="shared" si="2"/>
        <v>9.657320872274143</v>
      </c>
      <c r="L20" s="463" t="s">
        <v>550</v>
      </c>
      <c r="M20" s="602" t="s">
        <v>550</v>
      </c>
      <c r="N20" s="463" t="s">
        <v>550</v>
      </c>
      <c r="O20" s="602" t="s">
        <v>550</v>
      </c>
      <c r="P20" s="465">
        <v>244</v>
      </c>
      <c r="Q20" s="604">
        <f t="shared" si="5"/>
        <v>76.012461059190031</v>
      </c>
      <c r="R20" s="463">
        <v>6</v>
      </c>
      <c r="S20" s="602">
        <f t="shared" si="6"/>
        <v>1.8691588785046727</v>
      </c>
      <c r="T20" s="463" t="s">
        <v>550</v>
      </c>
      <c r="U20" s="602" t="s">
        <v>550</v>
      </c>
      <c r="V20" s="463">
        <v>25</v>
      </c>
      <c r="W20" s="602">
        <f t="shared" si="8"/>
        <v>7.7881619937694699</v>
      </c>
      <c r="X20" s="465" t="s">
        <v>550</v>
      </c>
      <c r="Y20" s="604" t="s">
        <v>550</v>
      </c>
      <c r="AA20" s="190"/>
      <c r="AB20" s="190"/>
    </row>
    <row r="21" spans="1:48" s="33" customFormat="1" ht="15" customHeight="1">
      <c r="A21" s="32"/>
      <c r="B21" s="65" t="s">
        <v>996</v>
      </c>
      <c r="C21" s="32"/>
      <c r="D21" s="65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190"/>
      <c r="AA21" s="190"/>
      <c r="AB21" s="190"/>
      <c r="AC21" s="190"/>
      <c r="AD21" s="190"/>
      <c r="AE21" s="190"/>
      <c r="AF21" s="190"/>
      <c r="AG21" s="190"/>
      <c r="AH21" s="190"/>
      <c r="AI21" s="190"/>
      <c r="AJ21" s="190"/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90"/>
      <c r="AV21" s="190"/>
    </row>
    <row r="22" spans="1:48" s="33" customFormat="1" ht="15" customHeight="1">
      <c r="A22" s="32"/>
      <c r="B22" s="65" t="s">
        <v>997</v>
      </c>
      <c r="D22" s="65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190"/>
      <c r="R22" s="190"/>
      <c r="S22" s="190"/>
      <c r="T22" s="190"/>
      <c r="U22" s="190"/>
      <c r="V22" s="190"/>
      <c r="W22" s="190"/>
      <c r="X22" s="190"/>
      <c r="Y22" s="190"/>
      <c r="AA22" s="190"/>
      <c r="AB22" s="190"/>
      <c r="AC22" s="190"/>
      <c r="AD22" s="190"/>
      <c r="AE22" s="190"/>
      <c r="AF22" s="190"/>
      <c r="AG22" s="190"/>
      <c r="AH22" s="190"/>
      <c r="AI22" s="190"/>
      <c r="AJ22" s="190"/>
      <c r="AK22" s="190"/>
      <c r="AL22" s="190"/>
      <c r="AM22" s="190"/>
      <c r="AN22" s="190"/>
      <c r="AO22" s="190"/>
      <c r="AP22" s="190"/>
      <c r="AQ22" s="190"/>
      <c r="AR22" s="190"/>
      <c r="AS22" s="190"/>
      <c r="AT22" s="190"/>
      <c r="AU22" s="190"/>
      <c r="AV22" s="190"/>
    </row>
    <row r="23" spans="1:48" ht="12" customHeight="1"/>
    <row r="24" spans="1:48" ht="12" customHeight="1"/>
    <row r="25" spans="1:48" ht="12" customHeight="1"/>
    <row r="26" spans="1:48" ht="12" customHeight="1"/>
    <row r="27" spans="1:48" ht="12" customHeight="1"/>
    <row r="28" spans="1:48" ht="12" customHeight="1"/>
    <row r="29" spans="1:48" ht="12" customHeight="1"/>
    <row r="30" spans="1:48" ht="12" customHeight="1"/>
    <row r="31" spans="1:48" ht="12" customHeight="1"/>
    <row r="32" spans="1:48" ht="12" customHeight="1"/>
    <row r="33" spans="3:3" ht="12" customHeight="1"/>
    <row r="34" spans="3:3" ht="12" customHeight="1"/>
    <row r="35" spans="3:3" ht="12" customHeight="1"/>
    <row r="36" spans="3:3" ht="12" customHeight="1"/>
    <row r="37" spans="3:3" ht="12" customHeight="1"/>
    <row r="38" spans="3:3" ht="12" customHeight="1"/>
    <row r="39" spans="3:3" ht="12" customHeight="1"/>
    <row r="40" spans="3:3" ht="12" customHeight="1"/>
    <row r="41" spans="3:3" ht="12" customHeight="1"/>
    <row r="42" spans="3:3" ht="12" customHeight="1"/>
    <row r="43" spans="3:3" ht="12" customHeight="1"/>
    <row r="44" spans="3:3" ht="12" customHeight="1"/>
    <row r="45" spans="3:3" ht="12" customHeight="1">
      <c r="C45" s="788"/>
    </row>
    <row r="46" spans="3:3" ht="12" customHeight="1"/>
    <row r="47" spans="3:3" ht="12" customHeight="1"/>
    <row r="48" spans="3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3.5" customHeight="1"/>
    <row r="63" ht="13.5" customHeight="1"/>
    <row r="65" ht="13.5" customHeight="1"/>
    <row r="67" ht="13.5" customHeight="1"/>
    <row r="69" ht="13.5" customHeight="1"/>
  </sheetData>
  <mergeCells count="28">
    <mergeCell ref="B8:B9"/>
    <mergeCell ref="C8:D8"/>
    <mergeCell ref="C9:D9"/>
    <mergeCell ref="B4:D6"/>
    <mergeCell ref="E4:E6"/>
    <mergeCell ref="B7:D7"/>
    <mergeCell ref="F4:Y4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B18:D18"/>
    <mergeCell ref="B19:B20"/>
    <mergeCell ref="C19:D19"/>
    <mergeCell ref="C20:D20"/>
    <mergeCell ref="B10:B16"/>
    <mergeCell ref="C10:D10"/>
    <mergeCell ref="C11:D11"/>
    <mergeCell ref="C12:D12"/>
    <mergeCell ref="C13:D13"/>
    <mergeCell ref="C14:D14"/>
    <mergeCell ref="C15:D15"/>
  </mergeCells>
  <phoneticPr fontId="2" type="noConversion"/>
  <conditionalFormatting sqref="F7:X20">
    <cfRule type="cellIs" dxfId="1" priority="1" operator="equal">
      <formula>0</formula>
    </cfRule>
  </conditionalFormatting>
  <pageMargins left="0.31496062992125984" right="0.31496062992125984" top="0.70866141732283472" bottom="0.51181102362204722" header="0.31496062992125984" footer="0.31496062992125984"/>
  <pageSetup paperSize="9" scale="40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6" width="8.625" style="190" customWidth="1"/>
    <col min="7" max="7" width="7.625" style="190" customWidth="1"/>
    <col min="8" max="8" width="8.625" style="190" customWidth="1"/>
    <col min="9" max="9" width="7.625" style="190" customWidth="1"/>
    <col min="10" max="10" width="8.625" style="190" customWidth="1"/>
    <col min="11" max="11" width="7.625" style="190" customWidth="1"/>
    <col min="12" max="12" width="8.625" style="190" customWidth="1"/>
    <col min="13" max="13" width="7.625" style="190" customWidth="1"/>
    <col min="14" max="14" width="8.625" style="190" customWidth="1"/>
    <col min="15" max="15" width="7.625" style="190" customWidth="1"/>
    <col min="16" max="16" width="8.625" style="190" customWidth="1"/>
    <col min="17" max="17" width="7.625" style="190" customWidth="1"/>
    <col min="18" max="16384" width="9" style="190"/>
  </cols>
  <sheetData>
    <row r="1" spans="1:17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</row>
    <row r="2" spans="1:17" ht="20.100000000000001" customHeight="1">
      <c r="A2" s="189"/>
      <c r="B2" s="1" t="s">
        <v>1013</v>
      </c>
      <c r="D2" s="1"/>
      <c r="E2" s="1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</row>
    <row r="3" spans="1:17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1"/>
      <c r="P3" s="32"/>
      <c r="Q3" s="31" t="s">
        <v>1014</v>
      </c>
    </row>
    <row r="4" spans="1:17" s="33" customFormat="1" ht="20.100000000000001" customHeight="1">
      <c r="A4" s="32"/>
      <c r="B4" s="1083"/>
      <c r="C4" s="1083"/>
      <c r="D4" s="1091"/>
      <c r="E4" s="1075" t="s">
        <v>1015</v>
      </c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</row>
    <row r="5" spans="1:17" s="33" customFormat="1" ht="34.9" customHeight="1">
      <c r="A5" s="32"/>
      <c r="B5" s="1086"/>
      <c r="C5" s="1086"/>
      <c r="D5" s="1092"/>
      <c r="E5" s="1076"/>
      <c r="F5" s="1075" t="s">
        <v>1016</v>
      </c>
      <c r="G5" s="1078"/>
      <c r="H5" s="1111" t="s">
        <v>1017</v>
      </c>
      <c r="I5" s="1078"/>
      <c r="J5" s="1111" t="s">
        <v>1018</v>
      </c>
      <c r="K5" s="1078"/>
      <c r="L5" s="1111" t="s">
        <v>1019</v>
      </c>
      <c r="M5" s="1078"/>
      <c r="N5" s="1071" t="s">
        <v>1020</v>
      </c>
      <c r="O5" s="1083"/>
      <c r="P5" s="1111" t="s">
        <v>1021</v>
      </c>
      <c r="Q5" s="1083"/>
    </row>
    <row r="6" spans="1:17" s="33" customFormat="1" ht="20.100000000000001" customHeight="1">
      <c r="A6" s="32"/>
      <c r="B6" s="1093"/>
      <c r="C6" s="1093"/>
      <c r="D6" s="1094"/>
      <c r="E6" s="1089"/>
      <c r="F6" s="35"/>
      <c r="G6" s="204" t="s">
        <v>97</v>
      </c>
      <c r="H6" s="524"/>
      <c r="I6" s="204" t="s">
        <v>284</v>
      </c>
      <c r="J6" s="524"/>
      <c r="K6" s="204" t="s">
        <v>284</v>
      </c>
      <c r="L6" s="524"/>
      <c r="M6" s="204" t="s">
        <v>284</v>
      </c>
      <c r="N6" s="205"/>
      <c r="O6" s="206" t="s">
        <v>97</v>
      </c>
      <c r="P6" s="524"/>
      <c r="Q6" s="206" t="s">
        <v>97</v>
      </c>
    </row>
    <row r="7" spans="1:17" s="33" customFormat="1" ht="20.100000000000001" customHeight="1">
      <c r="A7" s="32"/>
      <c r="B7" s="1095" t="s">
        <v>110</v>
      </c>
      <c r="C7" s="1095"/>
      <c r="D7" s="1096"/>
      <c r="E7" s="428">
        <v>9841</v>
      </c>
      <c r="F7" s="630">
        <v>33</v>
      </c>
      <c r="G7" s="588">
        <f>F7/E7*100</f>
        <v>0.33533177522609492</v>
      </c>
      <c r="H7" s="629">
        <v>153</v>
      </c>
      <c r="I7" s="588">
        <f>H7/E7*100</f>
        <v>1.5547200487755308</v>
      </c>
      <c r="J7" s="432">
        <v>5965</v>
      </c>
      <c r="K7" s="588">
        <f>J7/E7*100</f>
        <v>60.613758764353221</v>
      </c>
      <c r="L7" s="432">
        <v>1740</v>
      </c>
      <c r="M7" s="588">
        <f>L7/E7*100</f>
        <v>17.68112996646682</v>
      </c>
      <c r="N7" s="432">
        <v>1372</v>
      </c>
      <c r="O7" s="589">
        <f>N7/E7*100</f>
        <v>13.941672594248553</v>
      </c>
      <c r="P7" s="432">
        <v>578</v>
      </c>
      <c r="Q7" s="589">
        <f>P7/E7*100</f>
        <v>5.8733868509297835</v>
      </c>
    </row>
    <row r="8" spans="1:17" s="33" customFormat="1" ht="20.100000000000001" customHeight="1">
      <c r="A8" s="32"/>
      <c r="B8" s="1097" t="s">
        <v>111</v>
      </c>
      <c r="C8" s="1106" t="s">
        <v>112</v>
      </c>
      <c r="D8" s="1101"/>
      <c r="E8" s="590">
        <v>4549</v>
      </c>
      <c r="F8" s="433">
        <v>12</v>
      </c>
      <c r="G8" s="591">
        <f t="shared" ref="G8:G13" si="0">F8/E8*100</f>
        <v>0.2637942404924159</v>
      </c>
      <c r="H8" s="436">
        <v>45</v>
      </c>
      <c r="I8" s="591">
        <f t="shared" ref="I8:I19" si="1">H8/E8*100</f>
        <v>0.98922840184655969</v>
      </c>
      <c r="J8" s="434">
        <v>2096</v>
      </c>
      <c r="K8" s="591">
        <f t="shared" ref="K8:K20" si="2">J8/E8*100</f>
        <v>46.076060672675311</v>
      </c>
      <c r="L8" s="434">
        <v>987</v>
      </c>
      <c r="M8" s="591">
        <f t="shared" ref="M8:M20" si="3">L8/E8*100</f>
        <v>21.697076280501211</v>
      </c>
      <c r="N8" s="434">
        <v>1128</v>
      </c>
      <c r="O8" s="593">
        <f t="shared" ref="O8:O19" si="4">N8/E8*100</f>
        <v>24.796658606287096</v>
      </c>
      <c r="P8" s="434">
        <v>281</v>
      </c>
      <c r="Q8" s="593">
        <f t="shared" ref="Q8:Q19" si="5">P8/E8*100</f>
        <v>6.177181798197406</v>
      </c>
    </row>
    <row r="9" spans="1:17" s="33" customFormat="1" ht="20.100000000000001" customHeight="1">
      <c r="A9" s="32"/>
      <c r="B9" s="1131"/>
      <c r="C9" s="1139" t="s">
        <v>952</v>
      </c>
      <c r="D9" s="1140"/>
      <c r="E9" s="594">
        <v>5292</v>
      </c>
      <c r="F9" s="438">
        <v>21</v>
      </c>
      <c r="G9" s="595">
        <f t="shared" si="0"/>
        <v>0.3968253968253968</v>
      </c>
      <c r="H9" s="441">
        <v>108</v>
      </c>
      <c r="I9" s="595">
        <f t="shared" si="1"/>
        <v>2.0408163265306123</v>
      </c>
      <c r="J9" s="439">
        <v>3869</v>
      </c>
      <c r="K9" s="595">
        <f t="shared" si="2"/>
        <v>73.110355253212404</v>
      </c>
      <c r="L9" s="439">
        <v>753</v>
      </c>
      <c r="M9" s="595">
        <f t="shared" si="3"/>
        <v>14.229024943310659</v>
      </c>
      <c r="N9" s="439">
        <v>244</v>
      </c>
      <c r="O9" s="597">
        <f t="shared" si="4"/>
        <v>4.6107331821617539</v>
      </c>
      <c r="P9" s="439">
        <v>297</v>
      </c>
      <c r="Q9" s="597">
        <f t="shared" si="5"/>
        <v>5.6122448979591839</v>
      </c>
    </row>
    <row r="10" spans="1:17" s="33" customFormat="1" ht="20.100000000000001" customHeight="1">
      <c r="A10" s="32"/>
      <c r="B10" s="1097" t="s">
        <v>953</v>
      </c>
      <c r="C10" s="1106" t="s">
        <v>1022</v>
      </c>
      <c r="D10" s="1101"/>
      <c r="E10" s="590">
        <v>276</v>
      </c>
      <c r="F10" s="433" t="s">
        <v>696</v>
      </c>
      <c r="G10" s="591" t="s">
        <v>696</v>
      </c>
      <c r="H10" s="436">
        <v>6</v>
      </c>
      <c r="I10" s="591">
        <f t="shared" si="1"/>
        <v>2.1739130434782608</v>
      </c>
      <c r="J10" s="434">
        <v>202</v>
      </c>
      <c r="K10" s="591">
        <f t="shared" si="2"/>
        <v>73.188405797101453</v>
      </c>
      <c r="L10" s="434">
        <v>22</v>
      </c>
      <c r="M10" s="591">
        <f t="shared" si="3"/>
        <v>7.9710144927536222</v>
      </c>
      <c r="N10" s="434">
        <v>15</v>
      </c>
      <c r="O10" s="593">
        <f t="shared" si="4"/>
        <v>5.4347826086956523</v>
      </c>
      <c r="P10" s="434">
        <v>30</v>
      </c>
      <c r="Q10" s="593">
        <f t="shared" si="5"/>
        <v>10.869565217391305</v>
      </c>
    </row>
    <row r="11" spans="1:17" s="33" customFormat="1" ht="20.100000000000001" customHeight="1">
      <c r="A11" s="32"/>
      <c r="B11" s="1098"/>
      <c r="C11" s="1107" t="s">
        <v>789</v>
      </c>
      <c r="D11" s="1103"/>
      <c r="E11" s="598">
        <v>1910</v>
      </c>
      <c r="F11" s="446">
        <v>6</v>
      </c>
      <c r="G11" s="599">
        <f t="shared" si="0"/>
        <v>0.31413612565445026</v>
      </c>
      <c r="H11" s="449">
        <v>37</v>
      </c>
      <c r="I11" s="599">
        <f t="shared" si="1"/>
        <v>1.9371727748691101</v>
      </c>
      <c r="J11" s="447">
        <v>1000</v>
      </c>
      <c r="K11" s="599">
        <f t="shared" si="2"/>
        <v>52.356020942408378</v>
      </c>
      <c r="L11" s="447">
        <v>456</v>
      </c>
      <c r="M11" s="599">
        <f t="shared" si="3"/>
        <v>23.874345549738223</v>
      </c>
      <c r="N11" s="447">
        <v>216</v>
      </c>
      <c r="O11" s="600">
        <f t="shared" si="4"/>
        <v>11.30890052356021</v>
      </c>
      <c r="P11" s="447">
        <v>195</v>
      </c>
      <c r="Q11" s="600">
        <f t="shared" si="5"/>
        <v>10.209424083769633</v>
      </c>
    </row>
    <row r="12" spans="1:17" s="33" customFormat="1" ht="20.100000000000001" customHeight="1">
      <c r="A12" s="32"/>
      <c r="B12" s="1098"/>
      <c r="C12" s="1107" t="s">
        <v>790</v>
      </c>
      <c r="D12" s="1103"/>
      <c r="E12" s="598">
        <v>1631</v>
      </c>
      <c r="F12" s="446">
        <v>9</v>
      </c>
      <c r="G12" s="599">
        <f t="shared" si="0"/>
        <v>0.55180870631514412</v>
      </c>
      <c r="H12" s="449">
        <v>31</v>
      </c>
      <c r="I12" s="599">
        <f t="shared" si="1"/>
        <v>1.9006744328632741</v>
      </c>
      <c r="J12" s="447">
        <v>813</v>
      </c>
      <c r="K12" s="599">
        <f t="shared" si="2"/>
        <v>49.846719803801349</v>
      </c>
      <c r="L12" s="447">
        <v>348</v>
      </c>
      <c r="M12" s="599">
        <f t="shared" si="3"/>
        <v>21.336603310852237</v>
      </c>
      <c r="N12" s="447">
        <v>306</v>
      </c>
      <c r="O12" s="600">
        <f t="shared" si="4"/>
        <v>18.761496014714897</v>
      </c>
      <c r="P12" s="447">
        <v>124</v>
      </c>
      <c r="Q12" s="600">
        <f t="shared" si="5"/>
        <v>7.6026977314530964</v>
      </c>
    </row>
    <row r="13" spans="1:17" s="33" customFormat="1" ht="20.100000000000001" customHeight="1">
      <c r="A13" s="32"/>
      <c r="B13" s="1098"/>
      <c r="C13" s="1107" t="s">
        <v>791</v>
      </c>
      <c r="D13" s="1103"/>
      <c r="E13" s="598">
        <v>1872</v>
      </c>
      <c r="F13" s="446">
        <v>9</v>
      </c>
      <c r="G13" s="599">
        <f t="shared" si="0"/>
        <v>0.48076923076923078</v>
      </c>
      <c r="H13" s="449">
        <v>19</v>
      </c>
      <c r="I13" s="599">
        <f t="shared" si="1"/>
        <v>1.0149572649572649</v>
      </c>
      <c r="J13" s="447">
        <v>959</v>
      </c>
      <c r="K13" s="599">
        <f t="shared" si="2"/>
        <v>51.228632478632477</v>
      </c>
      <c r="L13" s="447">
        <v>359</v>
      </c>
      <c r="M13" s="599">
        <f t="shared" si="3"/>
        <v>19.177350427350429</v>
      </c>
      <c r="N13" s="447">
        <v>415</v>
      </c>
      <c r="O13" s="600">
        <f t="shared" si="4"/>
        <v>22.168803418803417</v>
      </c>
      <c r="P13" s="447">
        <v>111</v>
      </c>
      <c r="Q13" s="600">
        <f t="shared" si="5"/>
        <v>5.9294871794871788</v>
      </c>
    </row>
    <row r="14" spans="1:17" s="33" customFormat="1" ht="20.100000000000001" customHeight="1">
      <c r="A14" s="32"/>
      <c r="B14" s="1098"/>
      <c r="C14" s="1107" t="s">
        <v>792</v>
      </c>
      <c r="D14" s="1103"/>
      <c r="E14" s="598">
        <v>2061</v>
      </c>
      <c r="F14" s="446" t="s">
        <v>696</v>
      </c>
      <c r="G14" s="599" t="s">
        <v>696</v>
      </c>
      <c r="H14" s="449">
        <v>21</v>
      </c>
      <c r="I14" s="599">
        <f t="shared" si="1"/>
        <v>1.0189228529839884</v>
      </c>
      <c r="J14" s="447">
        <v>1328</v>
      </c>
      <c r="K14" s="599">
        <f t="shared" si="2"/>
        <v>64.434740417273176</v>
      </c>
      <c r="L14" s="447">
        <v>336</v>
      </c>
      <c r="M14" s="599">
        <f t="shared" si="3"/>
        <v>16.302765647743815</v>
      </c>
      <c r="N14" s="447">
        <v>303</v>
      </c>
      <c r="O14" s="600">
        <f t="shared" si="4"/>
        <v>14.701601164483261</v>
      </c>
      <c r="P14" s="447">
        <v>69</v>
      </c>
      <c r="Q14" s="600">
        <f t="shared" si="5"/>
        <v>3.3478893740902476</v>
      </c>
    </row>
    <row r="15" spans="1:17" s="33" customFormat="1" ht="20.100000000000001" customHeight="1">
      <c r="A15" s="32"/>
      <c r="B15" s="1098"/>
      <c r="C15" s="1107" t="s">
        <v>793</v>
      </c>
      <c r="D15" s="1103"/>
      <c r="E15" s="598">
        <v>2091</v>
      </c>
      <c r="F15" s="446" t="s">
        <v>696</v>
      </c>
      <c r="G15" s="599" t="s">
        <v>696</v>
      </c>
      <c r="H15" s="449">
        <v>39</v>
      </c>
      <c r="I15" s="599">
        <f t="shared" si="1"/>
        <v>1.8651362984218076</v>
      </c>
      <c r="J15" s="447">
        <v>1663</v>
      </c>
      <c r="K15" s="599">
        <f t="shared" si="2"/>
        <v>79.531324725011956</v>
      </c>
      <c r="L15" s="447">
        <v>219</v>
      </c>
      <c r="M15" s="599">
        <f t="shared" si="3"/>
        <v>10.473457675753227</v>
      </c>
      <c r="N15" s="447">
        <v>117</v>
      </c>
      <c r="O15" s="600">
        <f t="shared" si="4"/>
        <v>5.5954088952654235</v>
      </c>
      <c r="P15" s="447">
        <v>49</v>
      </c>
      <c r="Q15" s="600">
        <f t="shared" si="5"/>
        <v>2.3433763749402199</v>
      </c>
    </row>
    <row r="16" spans="1:17" s="33" customFormat="1" ht="20.100000000000001" customHeight="1">
      <c r="A16" s="32"/>
      <c r="B16" s="1098"/>
      <c r="C16" s="508"/>
      <c r="D16" s="504" t="s">
        <v>849</v>
      </c>
      <c r="E16" s="782">
        <v>973</v>
      </c>
      <c r="F16" s="451" t="s">
        <v>696</v>
      </c>
      <c r="G16" s="783" t="s">
        <v>696</v>
      </c>
      <c r="H16" s="454">
        <v>27</v>
      </c>
      <c r="I16" s="783">
        <f t="shared" si="1"/>
        <v>2.7749229188078108</v>
      </c>
      <c r="J16" s="452">
        <v>847</v>
      </c>
      <c r="K16" s="783">
        <f t="shared" si="2"/>
        <v>87.050359712230218</v>
      </c>
      <c r="L16" s="452">
        <v>57</v>
      </c>
      <c r="M16" s="783">
        <f t="shared" si="3"/>
        <v>5.8581706063720453</v>
      </c>
      <c r="N16" s="452">
        <v>24</v>
      </c>
      <c r="O16" s="784">
        <f t="shared" si="4"/>
        <v>2.4665981500513872</v>
      </c>
      <c r="P16" s="452">
        <v>14</v>
      </c>
      <c r="Q16" s="784">
        <f t="shared" si="5"/>
        <v>1.4388489208633095</v>
      </c>
    </row>
    <row r="17" spans="1:17" s="33" customFormat="1" ht="9.9499999999999993" customHeight="1">
      <c r="A17" s="32"/>
      <c r="B17" s="227"/>
      <c r="C17" s="515"/>
      <c r="D17" s="515"/>
      <c r="E17" s="603"/>
      <c r="F17" s="603"/>
      <c r="G17" s="791"/>
      <c r="H17" s="603"/>
      <c r="I17" s="792"/>
      <c r="J17" s="603"/>
      <c r="K17" s="792"/>
      <c r="L17" s="603"/>
      <c r="M17" s="792"/>
      <c r="N17" s="723"/>
      <c r="O17" s="786"/>
      <c r="P17" s="421"/>
      <c r="Q17" s="786"/>
    </row>
    <row r="18" spans="1:17" s="33" customFormat="1" ht="20.100000000000001" customHeight="1">
      <c r="A18" s="32"/>
      <c r="B18" s="1122" t="s">
        <v>795</v>
      </c>
      <c r="C18" s="1122"/>
      <c r="D18" s="1123"/>
      <c r="E18" s="640">
        <v>973</v>
      </c>
      <c r="F18" s="640" t="s">
        <v>696</v>
      </c>
      <c r="G18" s="780" t="s">
        <v>696</v>
      </c>
      <c r="H18" s="643">
        <v>27</v>
      </c>
      <c r="I18" s="780">
        <f t="shared" si="1"/>
        <v>2.7749229188078108</v>
      </c>
      <c r="J18" s="643">
        <v>847</v>
      </c>
      <c r="K18" s="780">
        <f t="shared" si="2"/>
        <v>87.050359712230218</v>
      </c>
      <c r="L18" s="643">
        <v>57</v>
      </c>
      <c r="M18" s="780">
        <f t="shared" si="3"/>
        <v>5.8581706063720453</v>
      </c>
      <c r="N18" s="639">
        <v>24</v>
      </c>
      <c r="O18" s="780">
        <f t="shared" si="4"/>
        <v>2.4665981500513872</v>
      </c>
      <c r="P18" s="643">
        <v>14</v>
      </c>
      <c r="Q18" s="781">
        <f t="shared" si="5"/>
        <v>1.4388489208633095</v>
      </c>
    </row>
    <row r="19" spans="1:17" s="33" customFormat="1" ht="20.100000000000001" customHeight="1">
      <c r="A19" s="32"/>
      <c r="B19" s="1097" t="s">
        <v>796</v>
      </c>
      <c r="C19" s="1100" t="s">
        <v>797</v>
      </c>
      <c r="D19" s="1101"/>
      <c r="E19" s="433">
        <v>652</v>
      </c>
      <c r="F19" s="446" t="s">
        <v>696</v>
      </c>
      <c r="G19" s="599" t="s">
        <v>696</v>
      </c>
      <c r="H19" s="447">
        <v>24</v>
      </c>
      <c r="I19" s="599">
        <f t="shared" si="1"/>
        <v>3.6809815950920246</v>
      </c>
      <c r="J19" s="447">
        <v>559</v>
      </c>
      <c r="K19" s="599">
        <f t="shared" si="2"/>
        <v>85.736196319018404</v>
      </c>
      <c r="L19" s="447">
        <v>32</v>
      </c>
      <c r="M19" s="599">
        <f t="shared" si="3"/>
        <v>4.9079754601226995</v>
      </c>
      <c r="N19" s="450">
        <v>22</v>
      </c>
      <c r="O19" s="599">
        <f t="shared" si="4"/>
        <v>3.3742331288343559</v>
      </c>
      <c r="P19" s="447">
        <v>12</v>
      </c>
      <c r="Q19" s="600">
        <f t="shared" si="5"/>
        <v>1.8404907975460123</v>
      </c>
    </row>
    <row r="20" spans="1:17" s="33" customFormat="1" ht="20.100000000000001" customHeight="1">
      <c r="A20" s="32"/>
      <c r="B20" s="1099"/>
      <c r="C20" s="1147" t="s">
        <v>798</v>
      </c>
      <c r="D20" s="1109"/>
      <c r="E20" s="462">
        <v>321</v>
      </c>
      <c r="F20" s="462" t="s">
        <v>696</v>
      </c>
      <c r="G20" s="602" t="s">
        <v>696</v>
      </c>
      <c r="H20" s="463" t="s">
        <v>696</v>
      </c>
      <c r="I20" s="602" t="s">
        <v>696</v>
      </c>
      <c r="J20" s="463">
        <v>288</v>
      </c>
      <c r="K20" s="602">
        <f t="shared" si="2"/>
        <v>89.719626168224295</v>
      </c>
      <c r="L20" s="463">
        <v>25</v>
      </c>
      <c r="M20" s="602">
        <f t="shared" si="3"/>
        <v>7.7881619937694699</v>
      </c>
      <c r="N20" s="466" t="s">
        <v>696</v>
      </c>
      <c r="O20" s="602" t="s">
        <v>696</v>
      </c>
      <c r="P20" s="463" t="s">
        <v>696</v>
      </c>
      <c r="Q20" s="604" t="s">
        <v>696</v>
      </c>
    </row>
    <row r="21" spans="1:17" s="33" customFormat="1" ht="15" customHeight="1">
      <c r="A21" s="32"/>
      <c r="B21" s="65" t="s">
        <v>996</v>
      </c>
      <c r="C21" s="65"/>
      <c r="D21" s="65"/>
      <c r="E21" s="66"/>
      <c r="F21" s="66"/>
      <c r="G21" s="66"/>
      <c r="H21" s="189"/>
      <c r="I21" s="32"/>
      <c r="J21" s="32"/>
      <c r="K21" s="32"/>
      <c r="L21" s="32"/>
      <c r="M21" s="32"/>
      <c r="N21" s="32"/>
      <c r="O21" s="32"/>
      <c r="P21" s="32"/>
      <c r="Q21" s="32"/>
    </row>
    <row r="22" spans="1:17" s="33" customFormat="1" ht="15" customHeight="1">
      <c r="A22" s="32"/>
      <c r="B22" s="65" t="s">
        <v>997</v>
      </c>
      <c r="D22" s="65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7" s="33" customFormat="1" ht="14.25"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</row>
    <row r="24" spans="1:17">
      <c r="E24" s="793"/>
      <c r="F24" s="793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</row>
    <row r="25" spans="1:17">
      <c r="E25" s="793"/>
      <c r="F25" s="793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</row>
    <row r="26" spans="1:17">
      <c r="E26" s="793"/>
      <c r="F26" s="793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</row>
    <row r="27" spans="1:17">
      <c r="E27" s="793"/>
      <c r="F27" s="793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</row>
    <row r="28" spans="1:17">
      <c r="E28" s="793"/>
      <c r="F28" s="793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</row>
    <row r="29" spans="1:17">
      <c r="E29" s="794"/>
      <c r="F29" s="794"/>
    </row>
  </sheetData>
  <mergeCells count="24">
    <mergeCell ref="B4:D6"/>
    <mergeCell ref="E4:E6"/>
    <mergeCell ref="F4:Q4"/>
    <mergeCell ref="F5:G5"/>
    <mergeCell ref="H5:I5"/>
    <mergeCell ref="J5:K5"/>
    <mergeCell ref="L5:M5"/>
    <mergeCell ref="N5:O5"/>
    <mergeCell ref="P5:Q5"/>
    <mergeCell ref="B18:D18"/>
    <mergeCell ref="B19:B20"/>
    <mergeCell ref="C19:D19"/>
    <mergeCell ref="C20:D20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4" orientation="landscape" horizont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R25"/>
  <sheetViews>
    <sheetView showZeros="0" zoomScaleNormal="100" zoomScaleSheetLayoutView="100" workbookViewId="0">
      <selection activeCell="C3" sqref="C3"/>
    </sheetView>
  </sheetViews>
  <sheetFormatPr defaultColWidth="9" defaultRowHeight="12.75"/>
  <cols>
    <col min="1" max="1" width="1.25" style="687" customWidth="1"/>
    <col min="2" max="2" width="3.625" style="687" customWidth="1"/>
    <col min="3" max="3" width="12.625" style="687" customWidth="1"/>
    <col min="4" max="5" width="10.625" style="687" customWidth="1"/>
    <col min="6" max="6" width="7.625" style="687" customWidth="1"/>
    <col min="7" max="7" width="10.625" style="687" customWidth="1"/>
    <col min="8" max="8" width="7.625" style="687" customWidth="1"/>
    <col min="9" max="9" width="10.625" style="687" customWidth="1"/>
    <col min="10" max="10" width="7.625" style="687" customWidth="1"/>
    <col min="11" max="11" width="10.625" style="687" customWidth="1"/>
    <col min="12" max="12" width="7.625" style="687" customWidth="1"/>
    <col min="13" max="13" width="10.625" style="687" customWidth="1"/>
    <col min="14" max="14" width="7.625" style="687" customWidth="1"/>
    <col min="15" max="15" width="10.625" style="687" customWidth="1"/>
    <col min="16" max="16" width="7.625" style="687" customWidth="1"/>
    <col min="17" max="16384" width="9" style="687"/>
  </cols>
  <sheetData>
    <row r="1" spans="1:16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16" ht="20.100000000000001" customHeight="1">
      <c r="A2" s="189"/>
      <c r="B2" s="861" t="s">
        <v>63</v>
      </c>
      <c r="D2" s="1"/>
      <c r="E2" s="862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</row>
    <row r="3" spans="1:16" s="33" customFormat="1" ht="20.100000000000001" customHeight="1">
      <c r="A3" s="32"/>
      <c r="B3" s="32"/>
      <c r="C3" s="534"/>
      <c r="D3" s="32"/>
      <c r="E3" s="32"/>
      <c r="F3" s="32"/>
      <c r="G3" s="32"/>
      <c r="H3" s="32"/>
      <c r="I3" s="32"/>
      <c r="J3" s="32"/>
      <c r="K3" s="32"/>
      <c r="L3" s="32"/>
      <c r="M3" s="32"/>
      <c r="O3" s="32"/>
      <c r="P3" s="31" t="s">
        <v>90</v>
      </c>
    </row>
    <row r="4" spans="1:16" s="33" customFormat="1" ht="20.100000000000001" customHeight="1">
      <c r="A4" s="32"/>
      <c r="B4" s="1083"/>
      <c r="C4" s="1083"/>
      <c r="D4" s="1075" t="s">
        <v>1147</v>
      </c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</row>
    <row r="5" spans="1:16" s="33" customFormat="1" ht="20.100000000000001" customHeight="1">
      <c r="A5" s="32"/>
      <c r="B5" s="1086"/>
      <c r="C5" s="1086"/>
      <c r="D5" s="1076"/>
      <c r="E5" s="1077" t="s">
        <v>1148</v>
      </c>
      <c r="F5" s="1078"/>
      <c r="G5" s="1081" t="s">
        <v>1149</v>
      </c>
      <c r="H5" s="1078"/>
      <c r="I5" s="1081" t="s">
        <v>1150</v>
      </c>
      <c r="J5" s="1078"/>
      <c r="K5" s="1081" t="s">
        <v>1151</v>
      </c>
      <c r="L5" s="1078"/>
      <c r="M5" s="1081" t="s">
        <v>1152</v>
      </c>
      <c r="N5" s="1078"/>
      <c r="O5" s="1081" t="s">
        <v>1153</v>
      </c>
      <c r="P5" s="1083"/>
    </row>
    <row r="6" spans="1:16" s="33" customFormat="1" ht="20.100000000000001" customHeight="1">
      <c r="A6" s="32"/>
      <c r="B6" s="1093"/>
      <c r="C6" s="1093"/>
      <c r="D6" s="1089"/>
      <c r="E6" s="552"/>
      <c r="F6" s="36" t="s">
        <v>97</v>
      </c>
      <c r="G6" s="548"/>
      <c r="H6" s="38" t="s">
        <v>97</v>
      </c>
      <c r="I6" s="863"/>
      <c r="J6" s="204" t="s">
        <v>97</v>
      </c>
      <c r="K6" s="548"/>
      <c r="L6" s="38" t="s">
        <v>97</v>
      </c>
      <c r="M6" s="205"/>
      <c r="N6" s="36" t="s">
        <v>97</v>
      </c>
      <c r="O6" s="548"/>
      <c r="P6" s="36" t="s">
        <v>97</v>
      </c>
    </row>
    <row r="7" spans="1:16" s="33" customFormat="1" ht="20.100000000000001" customHeight="1">
      <c r="A7" s="32"/>
      <c r="B7" s="1095" t="s">
        <v>1154</v>
      </c>
      <c r="C7" s="1095"/>
      <c r="D7" s="162">
        <v>15951</v>
      </c>
      <c r="E7" s="41">
        <v>4893</v>
      </c>
      <c r="F7" s="44">
        <f>E7/$D7*100</f>
        <v>30.675192777882266</v>
      </c>
      <c r="G7" s="97">
        <v>7399</v>
      </c>
      <c r="H7" s="44">
        <f>G7/$D7*100</f>
        <v>46.385806532505796</v>
      </c>
      <c r="I7" s="43">
        <v>1139</v>
      </c>
      <c r="J7" s="44">
        <f>I7/$D7*100</f>
        <v>7.140618143063131</v>
      </c>
      <c r="K7" s="43">
        <v>1949</v>
      </c>
      <c r="L7" s="44">
        <f>K7/$D7*100</f>
        <v>12.21866967588239</v>
      </c>
      <c r="M7" s="43">
        <v>217</v>
      </c>
      <c r="N7" s="44">
        <f>M7/$D7*100</f>
        <v>1.3604162748417028</v>
      </c>
      <c r="O7" s="43">
        <v>354</v>
      </c>
      <c r="P7" s="42">
        <f>O7/$D7*100</f>
        <v>2.2192965958247135</v>
      </c>
    </row>
    <row r="8" spans="1:16" s="33" customFormat="1" ht="20.100000000000001" customHeight="1">
      <c r="A8" s="32"/>
      <c r="B8" s="1097" t="s">
        <v>111</v>
      </c>
      <c r="C8" s="529" t="s">
        <v>112</v>
      </c>
      <c r="D8" s="218">
        <v>6687</v>
      </c>
      <c r="E8" s="73">
        <v>2077</v>
      </c>
      <c r="F8" s="76">
        <f t="shared" ref="F8:F21" si="0">E8/$D8*100</f>
        <v>31.060266188126217</v>
      </c>
      <c r="G8" s="101">
        <v>3046</v>
      </c>
      <c r="H8" s="76">
        <f t="shared" ref="H8:H21" si="1">G8/$D8*100</f>
        <v>45.551069238821597</v>
      </c>
      <c r="I8" s="75">
        <v>465</v>
      </c>
      <c r="J8" s="76">
        <f t="shared" ref="J8:J14" si="2">I8/$D8*100</f>
        <v>6.9537909376401972</v>
      </c>
      <c r="K8" s="75">
        <v>829</v>
      </c>
      <c r="L8" s="76">
        <f t="shared" ref="L8:L21" si="3">K8/$D8*100</f>
        <v>12.397188574846718</v>
      </c>
      <c r="M8" s="75">
        <v>104</v>
      </c>
      <c r="N8" s="76">
        <f t="shared" ref="N8:N9" si="4">M8/$D8*100</f>
        <v>1.5552564677732914</v>
      </c>
      <c r="O8" s="75">
        <v>166</v>
      </c>
      <c r="P8" s="74">
        <f t="shared" ref="P8:P21" si="5">O8/$D8*100</f>
        <v>2.4824285927919845</v>
      </c>
    </row>
    <row r="9" spans="1:16" s="33" customFormat="1" ht="20.100000000000001" customHeight="1">
      <c r="A9" s="32"/>
      <c r="B9" s="1131"/>
      <c r="C9" s="538" t="s">
        <v>113</v>
      </c>
      <c r="D9" s="382">
        <v>9264</v>
      </c>
      <c r="E9" s="78">
        <v>2816</v>
      </c>
      <c r="F9" s="81">
        <f t="shared" si="0"/>
        <v>30.397236614853195</v>
      </c>
      <c r="G9" s="105">
        <v>4353</v>
      </c>
      <c r="H9" s="81">
        <f t="shared" si="1"/>
        <v>46.988341968911918</v>
      </c>
      <c r="I9" s="80">
        <v>674</v>
      </c>
      <c r="J9" s="81">
        <f t="shared" si="2"/>
        <v>7.2754749568221078</v>
      </c>
      <c r="K9" s="80">
        <v>1120</v>
      </c>
      <c r="L9" s="81">
        <f t="shared" si="3"/>
        <v>12.089810017271157</v>
      </c>
      <c r="M9" s="80">
        <v>113</v>
      </c>
      <c r="N9" s="81">
        <f t="shared" si="4"/>
        <v>1.2197754749568221</v>
      </c>
      <c r="O9" s="80">
        <v>188</v>
      </c>
      <c r="P9" s="79">
        <f t="shared" si="5"/>
        <v>2.0293609671848016</v>
      </c>
    </row>
    <row r="10" spans="1:16" s="33" customFormat="1" ht="20.100000000000001" customHeight="1">
      <c r="A10" s="32"/>
      <c r="B10" s="1117" t="s">
        <v>212</v>
      </c>
      <c r="C10" s="224" t="s">
        <v>213</v>
      </c>
      <c r="D10" s="167">
        <v>1294</v>
      </c>
      <c r="E10" s="167">
        <v>519</v>
      </c>
      <c r="F10" s="50">
        <f t="shared" si="0"/>
        <v>40.108191653786704</v>
      </c>
      <c r="G10" s="93">
        <v>460</v>
      </c>
      <c r="H10" s="50">
        <f t="shared" si="1"/>
        <v>35.548686244204021</v>
      </c>
      <c r="I10" s="168">
        <v>89</v>
      </c>
      <c r="J10" s="50">
        <f t="shared" si="2"/>
        <v>6.8778979907264297</v>
      </c>
      <c r="K10" s="168">
        <v>207</v>
      </c>
      <c r="L10" s="50">
        <f t="shared" si="3"/>
        <v>15.996908809891808</v>
      </c>
      <c r="M10" s="168" t="s">
        <v>1155</v>
      </c>
      <c r="N10" s="50" t="s">
        <v>1155</v>
      </c>
      <c r="O10" s="168">
        <v>15</v>
      </c>
      <c r="P10" s="48">
        <f t="shared" si="5"/>
        <v>1.1591962905718702</v>
      </c>
    </row>
    <row r="11" spans="1:16" s="33" customFormat="1" ht="20.100000000000001" customHeight="1">
      <c r="A11" s="32"/>
      <c r="B11" s="1118"/>
      <c r="C11" s="224" t="s">
        <v>214</v>
      </c>
      <c r="D11" s="167">
        <v>2150</v>
      </c>
      <c r="E11" s="167">
        <v>470</v>
      </c>
      <c r="F11" s="50">
        <f t="shared" si="0"/>
        <v>21.86046511627907</v>
      </c>
      <c r="G11" s="93">
        <v>1291</v>
      </c>
      <c r="H11" s="50">
        <f t="shared" si="1"/>
        <v>60.046511627906973</v>
      </c>
      <c r="I11" s="168">
        <v>221</v>
      </c>
      <c r="J11" s="50">
        <f t="shared" si="2"/>
        <v>10.279069767441861</v>
      </c>
      <c r="K11" s="168">
        <v>77</v>
      </c>
      <c r="L11" s="50">
        <f t="shared" si="3"/>
        <v>3.5813953488372094</v>
      </c>
      <c r="M11" s="168">
        <v>36</v>
      </c>
      <c r="N11" s="50">
        <f t="shared" ref="N11:N21" si="6">M11/$D11*100</f>
        <v>1.6744186046511629</v>
      </c>
      <c r="O11" s="168">
        <v>55</v>
      </c>
      <c r="P11" s="48">
        <f t="shared" si="5"/>
        <v>2.558139534883721</v>
      </c>
    </row>
    <row r="12" spans="1:16" s="33" customFormat="1" ht="20.100000000000001" customHeight="1">
      <c r="A12" s="32"/>
      <c r="B12" s="1118"/>
      <c r="C12" s="224" t="s">
        <v>215</v>
      </c>
      <c r="D12" s="167">
        <v>1243</v>
      </c>
      <c r="E12" s="167">
        <v>870</v>
      </c>
      <c r="F12" s="50">
        <f t="shared" si="0"/>
        <v>69.991954947707157</v>
      </c>
      <c r="G12" s="93">
        <v>18</v>
      </c>
      <c r="H12" s="50">
        <f t="shared" si="1"/>
        <v>1.4481094127111827</v>
      </c>
      <c r="I12" s="168">
        <v>17</v>
      </c>
      <c r="J12" s="50">
        <f t="shared" si="2"/>
        <v>1.3676588897827837</v>
      </c>
      <c r="K12" s="168">
        <v>168</v>
      </c>
      <c r="L12" s="50">
        <f t="shared" si="3"/>
        <v>13.515687851971038</v>
      </c>
      <c r="M12" s="168">
        <v>73</v>
      </c>
      <c r="N12" s="50">
        <f t="shared" si="6"/>
        <v>5.8728881737731298</v>
      </c>
      <c r="O12" s="168">
        <v>97</v>
      </c>
      <c r="P12" s="48">
        <f t="shared" si="5"/>
        <v>7.8037007240547061</v>
      </c>
    </row>
    <row r="13" spans="1:16" s="33" customFormat="1" ht="20.100000000000001" customHeight="1">
      <c r="A13" s="32"/>
      <c r="B13" s="1118"/>
      <c r="C13" s="224" t="s">
        <v>216</v>
      </c>
      <c r="D13" s="167">
        <v>644</v>
      </c>
      <c r="E13" s="167">
        <v>372</v>
      </c>
      <c r="F13" s="50">
        <f t="shared" si="0"/>
        <v>57.763975155279503</v>
      </c>
      <c r="G13" s="93">
        <v>103</v>
      </c>
      <c r="H13" s="50">
        <f t="shared" si="1"/>
        <v>15.993788819875776</v>
      </c>
      <c r="I13" s="168">
        <v>71</v>
      </c>
      <c r="J13" s="50">
        <f t="shared" si="2"/>
        <v>11.024844720496894</v>
      </c>
      <c r="K13" s="168">
        <v>71</v>
      </c>
      <c r="L13" s="50">
        <f t="shared" si="3"/>
        <v>11.024844720496894</v>
      </c>
      <c r="M13" s="168">
        <v>13</v>
      </c>
      <c r="N13" s="50">
        <f t="shared" si="6"/>
        <v>2.018633540372671</v>
      </c>
      <c r="O13" s="168">
        <v>14</v>
      </c>
      <c r="P13" s="48">
        <f t="shared" si="5"/>
        <v>2.1739130434782608</v>
      </c>
    </row>
    <row r="14" spans="1:16" s="33" customFormat="1" ht="20.100000000000001" customHeight="1">
      <c r="A14" s="32"/>
      <c r="B14" s="1118"/>
      <c r="C14" s="224" t="s">
        <v>217</v>
      </c>
      <c r="D14" s="167">
        <v>4214</v>
      </c>
      <c r="E14" s="167">
        <v>767</v>
      </c>
      <c r="F14" s="50">
        <f t="shared" si="0"/>
        <v>18.201233981964879</v>
      </c>
      <c r="G14" s="93">
        <v>2202</v>
      </c>
      <c r="H14" s="50">
        <f t="shared" si="1"/>
        <v>52.25439012814428</v>
      </c>
      <c r="I14" s="168">
        <v>464</v>
      </c>
      <c r="J14" s="50">
        <f t="shared" si="2"/>
        <v>11.010915994304698</v>
      </c>
      <c r="K14" s="168">
        <v>684</v>
      </c>
      <c r="L14" s="50">
        <f t="shared" si="3"/>
        <v>16.231608922638824</v>
      </c>
      <c r="M14" s="168">
        <v>29</v>
      </c>
      <c r="N14" s="50">
        <f t="shared" si="6"/>
        <v>0.68818224964404362</v>
      </c>
      <c r="O14" s="168">
        <v>68</v>
      </c>
      <c r="P14" s="48">
        <f t="shared" si="5"/>
        <v>1.6136687233032749</v>
      </c>
    </row>
    <row r="15" spans="1:16" s="33" customFormat="1" ht="20.100000000000001" customHeight="1">
      <c r="A15" s="32"/>
      <c r="B15" s="1118"/>
      <c r="C15" s="224" t="s">
        <v>1156</v>
      </c>
      <c r="D15" s="167">
        <v>3274</v>
      </c>
      <c r="E15" s="167">
        <v>298</v>
      </c>
      <c r="F15" s="50">
        <f t="shared" si="0"/>
        <v>9.1020158827122799</v>
      </c>
      <c r="G15" s="93">
        <v>2850</v>
      </c>
      <c r="H15" s="50">
        <f t="shared" si="1"/>
        <v>87.049480757483195</v>
      </c>
      <c r="I15" s="168" t="s">
        <v>1155</v>
      </c>
      <c r="J15" s="50" t="s">
        <v>1155</v>
      </c>
      <c r="K15" s="168">
        <v>84</v>
      </c>
      <c r="L15" s="50">
        <f t="shared" si="3"/>
        <v>2.5656689065363469</v>
      </c>
      <c r="M15" s="168">
        <v>10</v>
      </c>
      <c r="N15" s="50">
        <f t="shared" si="6"/>
        <v>0.30543677458766039</v>
      </c>
      <c r="O15" s="168">
        <v>29</v>
      </c>
      <c r="P15" s="48">
        <f t="shared" si="5"/>
        <v>0.88576664630421498</v>
      </c>
    </row>
    <row r="16" spans="1:16" s="33" customFormat="1" ht="20.100000000000001" customHeight="1">
      <c r="A16" s="32"/>
      <c r="B16" s="1118"/>
      <c r="C16" s="224" t="s">
        <v>1157</v>
      </c>
      <c r="D16" s="167">
        <v>1946</v>
      </c>
      <c r="E16" s="167">
        <v>992</v>
      </c>
      <c r="F16" s="50">
        <f t="shared" si="0"/>
        <v>50.976361767728676</v>
      </c>
      <c r="G16" s="93">
        <v>189</v>
      </c>
      <c r="H16" s="50">
        <f t="shared" si="1"/>
        <v>9.7122302158273381</v>
      </c>
      <c r="I16" s="168">
        <v>187</v>
      </c>
      <c r="J16" s="50">
        <f t="shared" ref="J16:J21" si="7">I16/$D16*100</f>
        <v>9.6094552929085317</v>
      </c>
      <c r="K16" s="168">
        <v>493</v>
      </c>
      <c r="L16" s="50">
        <f t="shared" si="3"/>
        <v>25.334018499486127</v>
      </c>
      <c r="M16" s="168">
        <v>31</v>
      </c>
      <c r="N16" s="50">
        <f t="shared" si="6"/>
        <v>1.5930113052415211</v>
      </c>
      <c r="O16" s="168">
        <v>54</v>
      </c>
      <c r="P16" s="48">
        <f t="shared" si="5"/>
        <v>2.7749229188078108</v>
      </c>
    </row>
    <row r="17" spans="1:18" s="33" customFormat="1" ht="20.100000000000001" customHeight="1">
      <c r="A17" s="32"/>
      <c r="B17" s="1132"/>
      <c r="C17" s="547" t="s">
        <v>1158</v>
      </c>
      <c r="D17" s="382">
        <v>1186</v>
      </c>
      <c r="E17" s="382">
        <v>605</v>
      </c>
      <c r="F17" s="50">
        <f t="shared" si="0"/>
        <v>51.011804384485671</v>
      </c>
      <c r="G17" s="385">
        <v>286</v>
      </c>
      <c r="H17" s="50">
        <f t="shared" si="1"/>
        <v>24.114671163575039</v>
      </c>
      <c r="I17" s="403">
        <v>87</v>
      </c>
      <c r="J17" s="50">
        <f t="shared" si="7"/>
        <v>7.3355817875210798</v>
      </c>
      <c r="K17" s="403">
        <v>165</v>
      </c>
      <c r="L17" s="50">
        <f t="shared" si="3"/>
        <v>13.91231028667791</v>
      </c>
      <c r="M17" s="403">
        <v>21</v>
      </c>
      <c r="N17" s="50">
        <f t="shared" si="6"/>
        <v>1.7706576728499159</v>
      </c>
      <c r="O17" s="403">
        <v>22</v>
      </c>
      <c r="P17" s="48">
        <f t="shared" si="5"/>
        <v>1.854974704890388</v>
      </c>
    </row>
    <row r="18" spans="1:18" s="33" customFormat="1" ht="20.100000000000001" customHeight="1">
      <c r="A18" s="32"/>
      <c r="B18" s="1097" t="s">
        <v>1159</v>
      </c>
      <c r="C18" s="546" t="s">
        <v>1160</v>
      </c>
      <c r="D18" s="167">
        <v>4386</v>
      </c>
      <c r="E18" s="47">
        <v>1316</v>
      </c>
      <c r="F18" s="76">
        <f t="shared" si="0"/>
        <v>30.004559963520293</v>
      </c>
      <c r="G18" s="109">
        <v>2042</v>
      </c>
      <c r="H18" s="76">
        <f t="shared" si="1"/>
        <v>46.55722754217966</v>
      </c>
      <c r="I18" s="49">
        <v>295</v>
      </c>
      <c r="J18" s="76">
        <f t="shared" si="7"/>
        <v>6.7259461924304613</v>
      </c>
      <c r="K18" s="49">
        <v>549</v>
      </c>
      <c r="L18" s="76">
        <f t="shared" si="3"/>
        <v>12.517099863201095</v>
      </c>
      <c r="M18" s="49">
        <v>68</v>
      </c>
      <c r="N18" s="76">
        <f t="shared" si="6"/>
        <v>1.5503875968992249</v>
      </c>
      <c r="O18" s="49">
        <v>116</v>
      </c>
      <c r="P18" s="74">
        <f t="shared" si="5"/>
        <v>2.6447788417692659</v>
      </c>
    </row>
    <row r="19" spans="1:18" s="33" customFormat="1" ht="20.100000000000001" customHeight="1">
      <c r="A19" s="32"/>
      <c r="B19" s="1098"/>
      <c r="C19" s="530" t="s">
        <v>1161</v>
      </c>
      <c r="D19" s="167">
        <v>4161</v>
      </c>
      <c r="E19" s="47">
        <v>1242</v>
      </c>
      <c r="F19" s="50">
        <f t="shared" si="0"/>
        <v>29.848594087959622</v>
      </c>
      <c r="G19" s="109">
        <v>1946</v>
      </c>
      <c r="H19" s="50">
        <f t="shared" si="1"/>
        <v>46.76760394136025</v>
      </c>
      <c r="I19" s="49">
        <v>278</v>
      </c>
      <c r="J19" s="50">
        <f t="shared" si="7"/>
        <v>6.6810862773371777</v>
      </c>
      <c r="K19" s="49">
        <v>542</v>
      </c>
      <c r="L19" s="50">
        <f t="shared" si="3"/>
        <v>13.025714972362412</v>
      </c>
      <c r="M19" s="49">
        <v>61</v>
      </c>
      <c r="N19" s="50">
        <f t="shared" si="6"/>
        <v>1.4659937515020427</v>
      </c>
      <c r="O19" s="49">
        <v>92</v>
      </c>
      <c r="P19" s="48">
        <f t="shared" si="5"/>
        <v>2.2110069694784906</v>
      </c>
    </row>
    <row r="20" spans="1:18" s="33" customFormat="1" ht="20.100000000000001" customHeight="1">
      <c r="A20" s="32"/>
      <c r="B20" s="1098"/>
      <c r="C20" s="530" t="s">
        <v>1162</v>
      </c>
      <c r="D20" s="167">
        <v>3927</v>
      </c>
      <c r="E20" s="47">
        <v>1195</v>
      </c>
      <c r="F20" s="50">
        <f t="shared" si="0"/>
        <v>30.430353959765728</v>
      </c>
      <c r="G20" s="109">
        <v>1824</v>
      </c>
      <c r="H20" s="50">
        <f t="shared" si="1"/>
        <v>46.447669977081738</v>
      </c>
      <c r="I20" s="49">
        <v>301</v>
      </c>
      <c r="J20" s="50">
        <f t="shared" si="7"/>
        <v>7.66488413547237</v>
      </c>
      <c r="K20" s="49">
        <v>490</v>
      </c>
      <c r="L20" s="50">
        <f t="shared" si="3"/>
        <v>12.4777183600713</v>
      </c>
      <c r="M20" s="49">
        <v>51</v>
      </c>
      <c r="N20" s="50">
        <f t="shared" si="6"/>
        <v>1.2987012987012987</v>
      </c>
      <c r="O20" s="49">
        <v>66</v>
      </c>
      <c r="P20" s="48">
        <f t="shared" si="5"/>
        <v>1.680672268907563</v>
      </c>
    </row>
    <row r="21" spans="1:18" s="33" customFormat="1" ht="15" customHeight="1">
      <c r="A21" s="32"/>
      <c r="B21" s="1099"/>
      <c r="C21" s="539" t="s">
        <v>1163</v>
      </c>
      <c r="D21" s="172">
        <v>3477</v>
      </c>
      <c r="E21" s="53">
        <v>1140</v>
      </c>
      <c r="F21" s="56">
        <f t="shared" si="0"/>
        <v>32.786885245901637</v>
      </c>
      <c r="G21" s="112">
        <v>1587</v>
      </c>
      <c r="H21" s="56">
        <f t="shared" si="1"/>
        <v>45.642795513373599</v>
      </c>
      <c r="I21" s="55">
        <v>265</v>
      </c>
      <c r="J21" s="56">
        <f t="shared" si="7"/>
        <v>7.6215127983894169</v>
      </c>
      <c r="K21" s="55">
        <v>368</v>
      </c>
      <c r="L21" s="56">
        <f t="shared" si="3"/>
        <v>10.583836640782284</v>
      </c>
      <c r="M21" s="55">
        <v>37</v>
      </c>
      <c r="N21" s="56">
        <f t="shared" si="6"/>
        <v>1.0641357492090882</v>
      </c>
      <c r="O21" s="55">
        <v>80</v>
      </c>
      <c r="P21" s="54">
        <f t="shared" si="5"/>
        <v>2.300834052343975</v>
      </c>
    </row>
    <row r="22" spans="1:18" s="33" customFormat="1" ht="15" customHeight="1">
      <c r="A22" s="32"/>
      <c r="B22" s="65" t="s">
        <v>1164</v>
      </c>
      <c r="D22" s="66"/>
      <c r="E22" s="66"/>
      <c r="F22" s="66"/>
      <c r="G22" s="223"/>
      <c r="H22" s="66"/>
      <c r="I22" s="66"/>
    </row>
    <row r="23" spans="1:18" s="33" customFormat="1" ht="15" customHeight="1">
      <c r="A23" s="32"/>
      <c r="B23" s="300" t="s">
        <v>1310</v>
      </c>
      <c r="D23" s="66"/>
      <c r="E23" s="66"/>
      <c r="F23" s="66"/>
      <c r="G23" s="66"/>
      <c r="H23" s="66"/>
      <c r="I23" s="66"/>
      <c r="J23" s="864"/>
      <c r="K23" s="66"/>
      <c r="L23" s="66"/>
      <c r="M23" s="66"/>
      <c r="N23" s="66"/>
      <c r="O23" s="66"/>
      <c r="P23" s="66"/>
    </row>
    <row r="24" spans="1:18" s="33" customFormat="1" ht="15" customHeight="1">
      <c r="B24" s="65" t="s">
        <v>1311</v>
      </c>
      <c r="C24" s="65"/>
      <c r="D24" s="67"/>
      <c r="E24" s="67"/>
      <c r="F24" s="67"/>
      <c r="G24" s="67"/>
      <c r="H24" s="67"/>
      <c r="I24" s="67"/>
      <c r="J24" s="865"/>
      <c r="K24" s="67"/>
      <c r="L24" s="67"/>
      <c r="M24" s="67"/>
      <c r="N24" s="67"/>
    </row>
    <row r="25" spans="1:18">
      <c r="J25" s="812"/>
      <c r="M25" s="305"/>
      <c r="N25" s="305"/>
      <c r="O25" s="305"/>
      <c r="P25" s="305"/>
      <c r="Q25" s="305"/>
      <c r="R25" s="305"/>
    </row>
  </sheetData>
  <mergeCells count="13">
    <mergeCell ref="B7:C7"/>
    <mergeCell ref="B8:B9"/>
    <mergeCell ref="B10:B17"/>
    <mergeCell ref="B18:B21"/>
    <mergeCell ref="B4:C6"/>
    <mergeCell ref="D4:D6"/>
    <mergeCell ref="E4:P4"/>
    <mergeCell ref="E5:F5"/>
    <mergeCell ref="G5:H5"/>
    <mergeCell ref="I5:J5"/>
    <mergeCell ref="K5:L5"/>
    <mergeCell ref="M5:N5"/>
    <mergeCell ref="O5:P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7" orientation="landscape" horizontalDpi="4294967295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9"/>
  <sheetViews>
    <sheetView showZeros="0" zoomScaleNormal="100" zoomScaleSheetLayoutView="100" workbookViewId="0">
      <selection activeCell="O10" sqref="O10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5" width="11.625" style="190" bestFit="1" customWidth="1"/>
    <col min="6" max="6" width="8.625" style="190" customWidth="1"/>
    <col min="7" max="7" width="7.625" style="190" customWidth="1"/>
    <col min="8" max="8" width="8.625" style="190" customWidth="1"/>
    <col min="9" max="9" width="7.625" style="190" customWidth="1"/>
    <col min="10" max="10" width="8.625" style="190" customWidth="1"/>
    <col min="11" max="11" width="7.625" style="190" customWidth="1"/>
    <col min="12" max="12" width="8.625" style="190" customWidth="1"/>
    <col min="13" max="13" width="7.625" style="190" customWidth="1"/>
    <col min="14" max="16384" width="9" style="190"/>
  </cols>
  <sheetData>
    <row r="1" spans="1:14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4" ht="20.100000000000001" customHeight="1">
      <c r="A2" s="189"/>
      <c r="B2" s="1" t="s">
        <v>1023</v>
      </c>
      <c r="D2" s="1"/>
      <c r="E2" s="1"/>
      <c r="F2" s="189"/>
      <c r="G2" s="189"/>
      <c r="H2" s="189"/>
      <c r="I2" s="189"/>
      <c r="J2" s="189"/>
      <c r="K2" s="189"/>
      <c r="L2" s="189"/>
      <c r="M2" s="189"/>
    </row>
    <row r="3" spans="1:14" s="33" customFormat="1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1" t="s">
        <v>973</v>
      </c>
    </row>
    <row r="4" spans="1:14" s="33" customFormat="1" ht="19.899999999999999" customHeight="1">
      <c r="A4" s="32"/>
      <c r="B4" s="1083"/>
      <c r="C4" s="1083"/>
      <c r="D4" s="1091"/>
      <c r="E4" s="1075" t="s">
        <v>974</v>
      </c>
      <c r="F4" s="1074"/>
      <c r="G4" s="1074"/>
      <c r="H4" s="1074"/>
      <c r="I4" s="1074"/>
      <c r="J4" s="1074"/>
      <c r="K4" s="1074"/>
      <c r="L4" s="1074"/>
      <c r="M4" s="1074"/>
      <c r="N4" s="190"/>
    </row>
    <row r="5" spans="1:14" s="33" customFormat="1" ht="19.899999999999999" customHeight="1">
      <c r="A5" s="32"/>
      <c r="B5" s="1086"/>
      <c r="C5" s="1086"/>
      <c r="D5" s="1092"/>
      <c r="E5" s="1076"/>
      <c r="F5" s="1075" t="s">
        <v>1024</v>
      </c>
      <c r="G5" s="1078"/>
      <c r="H5" s="1111" t="s">
        <v>1025</v>
      </c>
      <c r="I5" s="1078"/>
      <c r="J5" s="1111" t="s">
        <v>1026</v>
      </c>
      <c r="K5" s="1078"/>
      <c r="L5" s="1071" t="s">
        <v>1027</v>
      </c>
      <c r="M5" s="1083"/>
      <c r="N5" s="190"/>
    </row>
    <row r="6" spans="1:14" s="33" customFormat="1" ht="19.899999999999999" customHeight="1">
      <c r="A6" s="32"/>
      <c r="B6" s="1093"/>
      <c r="C6" s="1093"/>
      <c r="D6" s="1094"/>
      <c r="E6" s="1089"/>
      <c r="F6" s="35"/>
      <c r="G6" s="204" t="s">
        <v>1028</v>
      </c>
      <c r="H6" s="524"/>
      <c r="I6" s="204" t="s">
        <v>284</v>
      </c>
      <c r="J6" s="524"/>
      <c r="K6" s="204" t="s">
        <v>284</v>
      </c>
      <c r="L6" s="205"/>
      <c r="M6" s="206" t="s">
        <v>1028</v>
      </c>
      <c r="N6" s="190"/>
    </row>
    <row r="7" spans="1:14" s="33" customFormat="1" ht="20.100000000000001" customHeight="1">
      <c r="A7" s="32"/>
      <c r="B7" s="1095" t="s">
        <v>1029</v>
      </c>
      <c r="C7" s="1095"/>
      <c r="D7" s="1096"/>
      <c r="E7" s="428">
        <v>9841</v>
      </c>
      <c r="F7" s="630">
        <v>7109</v>
      </c>
      <c r="G7" s="588">
        <v>72.238593638857836</v>
      </c>
      <c r="H7" s="629">
        <v>1435</v>
      </c>
      <c r="I7" s="588">
        <v>14.581851437862007</v>
      </c>
      <c r="J7" s="432">
        <v>815</v>
      </c>
      <c r="K7" s="588">
        <v>8.2816786911899207</v>
      </c>
      <c r="L7" s="432">
        <v>482</v>
      </c>
      <c r="M7" s="589">
        <v>4.8978762320902351</v>
      </c>
      <c r="N7" s="190"/>
    </row>
    <row r="8" spans="1:14" s="33" customFormat="1" ht="20.100000000000001" customHeight="1">
      <c r="A8" s="32"/>
      <c r="B8" s="1097" t="s">
        <v>1030</v>
      </c>
      <c r="C8" s="1106" t="s">
        <v>1031</v>
      </c>
      <c r="D8" s="1101"/>
      <c r="E8" s="590">
        <v>4549</v>
      </c>
      <c r="F8" s="433">
        <v>3093</v>
      </c>
      <c r="G8" s="591">
        <v>67.992965486920198</v>
      </c>
      <c r="H8" s="436">
        <v>722</v>
      </c>
      <c r="I8" s="591">
        <v>15.871620136293691</v>
      </c>
      <c r="J8" s="434">
        <v>390</v>
      </c>
      <c r="K8" s="591">
        <v>8.5733128160035168</v>
      </c>
      <c r="L8" s="434">
        <v>344</v>
      </c>
      <c r="M8" s="593">
        <v>7.5621015607825903</v>
      </c>
      <c r="N8" s="190"/>
    </row>
    <row r="9" spans="1:14" s="33" customFormat="1" ht="20.100000000000001" customHeight="1">
      <c r="A9" s="32"/>
      <c r="B9" s="1131"/>
      <c r="C9" s="1139" t="s">
        <v>1032</v>
      </c>
      <c r="D9" s="1140"/>
      <c r="E9" s="594">
        <v>5292</v>
      </c>
      <c r="F9" s="438">
        <v>4016</v>
      </c>
      <c r="G9" s="595">
        <v>75.888133030990176</v>
      </c>
      <c r="H9" s="441">
        <v>713</v>
      </c>
      <c r="I9" s="595">
        <v>13.473167044595616</v>
      </c>
      <c r="J9" s="439">
        <v>425</v>
      </c>
      <c r="K9" s="595">
        <v>8.0309901738473162</v>
      </c>
      <c r="L9" s="439">
        <v>138</v>
      </c>
      <c r="M9" s="597">
        <v>2.6077097505668934</v>
      </c>
      <c r="N9" s="190"/>
    </row>
    <row r="10" spans="1:14" s="33" customFormat="1" ht="20.100000000000001" customHeight="1">
      <c r="A10" s="32"/>
      <c r="B10" s="1097" t="s">
        <v>1033</v>
      </c>
      <c r="C10" s="1106" t="s">
        <v>1034</v>
      </c>
      <c r="D10" s="1101"/>
      <c r="E10" s="590">
        <v>276</v>
      </c>
      <c r="F10" s="433">
        <v>161</v>
      </c>
      <c r="G10" s="591">
        <v>58.333333333333336</v>
      </c>
      <c r="H10" s="436">
        <v>46</v>
      </c>
      <c r="I10" s="591">
        <v>16.666666666666664</v>
      </c>
      <c r="J10" s="434">
        <v>50</v>
      </c>
      <c r="K10" s="591">
        <v>18.115942028985508</v>
      </c>
      <c r="L10" s="434">
        <v>19</v>
      </c>
      <c r="M10" s="593">
        <v>6.8840579710144931</v>
      </c>
      <c r="N10" s="190"/>
    </row>
    <row r="11" spans="1:14" s="33" customFormat="1" ht="20.100000000000001" customHeight="1">
      <c r="A11" s="32"/>
      <c r="B11" s="1098"/>
      <c r="C11" s="1107" t="s">
        <v>1035</v>
      </c>
      <c r="D11" s="1103"/>
      <c r="E11" s="598">
        <v>1910</v>
      </c>
      <c r="F11" s="446">
        <v>1033</v>
      </c>
      <c r="G11" s="599">
        <v>54.083769633507849</v>
      </c>
      <c r="H11" s="449">
        <v>365</v>
      </c>
      <c r="I11" s="599">
        <v>19.109947643979059</v>
      </c>
      <c r="J11" s="447">
        <v>401</v>
      </c>
      <c r="K11" s="599">
        <v>20.994764397905762</v>
      </c>
      <c r="L11" s="447">
        <v>111</v>
      </c>
      <c r="M11" s="600">
        <v>5.8115183246073299</v>
      </c>
      <c r="N11" s="190"/>
    </row>
    <row r="12" spans="1:14" s="33" customFormat="1" ht="20.100000000000001" customHeight="1">
      <c r="A12" s="32"/>
      <c r="B12" s="1098"/>
      <c r="C12" s="1107" t="s">
        <v>1036</v>
      </c>
      <c r="D12" s="1103"/>
      <c r="E12" s="598">
        <v>1631</v>
      </c>
      <c r="F12" s="446">
        <v>1102</v>
      </c>
      <c r="G12" s="599">
        <v>67.565910484365418</v>
      </c>
      <c r="H12" s="449">
        <v>307</v>
      </c>
      <c r="I12" s="599">
        <v>18.822808093194361</v>
      </c>
      <c r="J12" s="447">
        <v>164</v>
      </c>
      <c r="K12" s="599">
        <v>10.055180870631514</v>
      </c>
      <c r="L12" s="447">
        <v>58</v>
      </c>
      <c r="M12" s="600">
        <v>3.5561005518087065</v>
      </c>
      <c r="N12" s="190"/>
    </row>
    <row r="13" spans="1:14" s="33" customFormat="1" ht="20.100000000000001" customHeight="1">
      <c r="A13" s="32"/>
      <c r="B13" s="1098"/>
      <c r="C13" s="1107" t="s">
        <v>1037</v>
      </c>
      <c r="D13" s="1103"/>
      <c r="E13" s="598">
        <v>1872</v>
      </c>
      <c r="F13" s="446">
        <v>1363</v>
      </c>
      <c r="G13" s="599">
        <v>72.809829059829056</v>
      </c>
      <c r="H13" s="449">
        <v>290</v>
      </c>
      <c r="I13" s="599">
        <v>15.491452991452991</v>
      </c>
      <c r="J13" s="447">
        <v>111</v>
      </c>
      <c r="K13" s="599">
        <v>5.9294871794871788</v>
      </c>
      <c r="L13" s="447">
        <v>108</v>
      </c>
      <c r="M13" s="600">
        <v>5.7692307692307692</v>
      </c>
      <c r="N13" s="190"/>
    </row>
    <row r="14" spans="1:14" s="33" customFormat="1" ht="20.100000000000001" customHeight="1">
      <c r="A14" s="32"/>
      <c r="B14" s="1098"/>
      <c r="C14" s="1107" t="s">
        <v>1038</v>
      </c>
      <c r="D14" s="1103"/>
      <c r="E14" s="598">
        <v>2061</v>
      </c>
      <c r="F14" s="446">
        <v>1605</v>
      </c>
      <c r="G14" s="599">
        <v>77.874818049490528</v>
      </c>
      <c r="H14" s="449">
        <v>297</v>
      </c>
      <c r="I14" s="599">
        <v>14.410480349344979</v>
      </c>
      <c r="J14" s="447">
        <v>46</v>
      </c>
      <c r="K14" s="599">
        <v>2.2319262493934984</v>
      </c>
      <c r="L14" s="447">
        <v>113</v>
      </c>
      <c r="M14" s="600">
        <v>5.482775351770985</v>
      </c>
      <c r="N14" s="190"/>
    </row>
    <row r="15" spans="1:14" s="33" customFormat="1" ht="20.100000000000001" customHeight="1">
      <c r="A15" s="32"/>
      <c r="B15" s="1098"/>
      <c r="C15" s="1107" t="s">
        <v>1039</v>
      </c>
      <c r="D15" s="1103"/>
      <c r="E15" s="598">
        <v>2091</v>
      </c>
      <c r="F15" s="446">
        <v>1845</v>
      </c>
      <c r="G15" s="599">
        <v>88.235294117647058</v>
      </c>
      <c r="H15" s="449">
        <v>130</v>
      </c>
      <c r="I15" s="599">
        <v>6.2171209947393589</v>
      </c>
      <c r="J15" s="447">
        <v>43</v>
      </c>
      <c r="K15" s="599">
        <v>2.0564323290291728</v>
      </c>
      <c r="L15" s="447">
        <v>73</v>
      </c>
      <c r="M15" s="600">
        <v>3.4911525585844094</v>
      </c>
      <c r="N15" s="190"/>
    </row>
    <row r="16" spans="1:14" s="33" customFormat="1" ht="20.100000000000001" customHeight="1">
      <c r="A16" s="32"/>
      <c r="B16" s="1099"/>
      <c r="C16" s="509"/>
      <c r="D16" s="507" t="s">
        <v>1040</v>
      </c>
      <c r="E16" s="795">
        <v>973</v>
      </c>
      <c r="F16" s="796">
        <v>895</v>
      </c>
      <c r="G16" s="797">
        <v>91.983556012332997</v>
      </c>
      <c r="H16" s="798">
        <v>42</v>
      </c>
      <c r="I16" s="797">
        <v>4.3165467625899279</v>
      </c>
      <c r="J16" s="799">
        <v>18</v>
      </c>
      <c r="K16" s="797">
        <v>1.8499486125385407</v>
      </c>
      <c r="L16" s="799">
        <v>18</v>
      </c>
      <c r="M16" s="800">
        <v>1.8499486125385407</v>
      </c>
      <c r="N16" s="190"/>
    </row>
    <row r="17" spans="1:54" s="33" customFormat="1" ht="9.9499999999999993" customHeight="1">
      <c r="A17" s="32"/>
      <c r="B17" s="32"/>
      <c r="C17" s="508"/>
      <c r="D17" s="508"/>
      <c r="E17" s="621"/>
      <c r="F17" s="621"/>
      <c r="G17" s="801"/>
      <c r="H17" s="621"/>
      <c r="I17" s="622"/>
      <c r="J17" s="621"/>
      <c r="K17" s="622"/>
      <c r="L17" s="621"/>
      <c r="M17" s="622"/>
      <c r="N17" s="190"/>
    </row>
    <row r="18" spans="1:54" s="33" customFormat="1" ht="20.100000000000001" customHeight="1">
      <c r="A18" s="32"/>
      <c r="B18" s="1122" t="s">
        <v>1041</v>
      </c>
      <c r="C18" s="1122"/>
      <c r="D18" s="1123"/>
      <c r="E18" s="640">
        <v>973</v>
      </c>
      <c r="F18" s="640">
        <v>895</v>
      </c>
      <c r="G18" s="780">
        <v>91.983556012332997</v>
      </c>
      <c r="H18" s="643">
        <v>42</v>
      </c>
      <c r="I18" s="780">
        <v>4.3165467625899279</v>
      </c>
      <c r="J18" s="643">
        <v>18</v>
      </c>
      <c r="K18" s="780">
        <v>1.8499486125385407</v>
      </c>
      <c r="L18" s="643">
        <v>18</v>
      </c>
      <c r="M18" s="781">
        <v>1.8499486125385407</v>
      </c>
      <c r="N18" s="190"/>
    </row>
    <row r="19" spans="1:54" s="33" customFormat="1" ht="20.100000000000001" customHeight="1">
      <c r="A19" s="32"/>
      <c r="B19" s="1097" t="s">
        <v>1030</v>
      </c>
      <c r="C19" s="1100" t="s">
        <v>1031</v>
      </c>
      <c r="D19" s="1101"/>
      <c r="E19" s="446">
        <v>652</v>
      </c>
      <c r="F19" s="446">
        <v>592</v>
      </c>
      <c r="G19" s="599">
        <v>90.797546012269933</v>
      </c>
      <c r="H19" s="447">
        <v>34</v>
      </c>
      <c r="I19" s="599">
        <v>5.2147239263803682</v>
      </c>
      <c r="J19" s="447">
        <v>10</v>
      </c>
      <c r="K19" s="599">
        <v>1.5337423312883436</v>
      </c>
      <c r="L19" s="447">
        <v>16</v>
      </c>
      <c r="M19" s="600">
        <v>2.4539877300613497</v>
      </c>
      <c r="N19" s="190"/>
    </row>
    <row r="20" spans="1:54" s="33" customFormat="1" ht="20.100000000000001" customHeight="1">
      <c r="A20" s="32"/>
      <c r="B20" s="1099"/>
      <c r="C20" s="1147" t="s">
        <v>1032</v>
      </c>
      <c r="D20" s="1109"/>
      <c r="E20" s="462">
        <v>321</v>
      </c>
      <c r="F20" s="462">
        <v>303</v>
      </c>
      <c r="G20" s="602">
        <v>94.392523364485982</v>
      </c>
      <c r="H20" s="463">
        <v>8</v>
      </c>
      <c r="I20" s="602">
        <v>2.4922118380062304</v>
      </c>
      <c r="J20" s="463">
        <v>8</v>
      </c>
      <c r="K20" s="602">
        <v>2.4922118380062304</v>
      </c>
      <c r="L20" s="463" t="s">
        <v>550</v>
      </c>
      <c r="M20" s="604" t="s">
        <v>550</v>
      </c>
      <c r="N20" s="190"/>
    </row>
    <row r="21" spans="1:54" s="33" customFormat="1" ht="15" customHeight="1">
      <c r="A21" s="32"/>
      <c r="B21" s="65" t="s">
        <v>1042</v>
      </c>
      <c r="C21" s="65"/>
      <c r="D21" s="65"/>
      <c r="E21" s="66"/>
      <c r="F21" s="66"/>
      <c r="G21" s="66"/>
      <c r="H21" s="66"/>
      <c r="I21" s="66"/>
      <c r="J21" s="66"/>
      <c r="K21" s="66"/>
      <c r="L21" s="66"/>
      <c r="M21" s="66"/>
      <c r="N21" s="190"/>
    </row>
    <row r="22" spans="1:54" s="33" customFormat="1" ht="15" customHeight="1">
      <c r="A22" s="32"/>
      <c r="B22" s="65" t="s">
        <v>1043</v>
      </c>
      <c r="D22" s="65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190"/>
    </row>
    <row r="23" spans="1:54" s="33" customFormat="1" ht="15" customHeight="1">
      <c r="A23" s="32"/>
      <c r="B23" s="65" t="s">
        <v>1044</v>
      </c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190"/>
    </row>
    <row r="24" spans="1:54" s="33" customFormat="1" ht="15" customHeight="1">
      <c r="A24" s="32"/>
      <c r="C24" s="67"/>
      <c r="D24" s="67"/>
      <c r="E24" s="67"/>
      <c r="F24" s="67"/>
      <c r="G24" s="67"/>
      <c r="AM24" s="802"/>
      <c r="AN24" s="33">
        <v>11</v>
      </c>
      <c r="AP24" s="803" t="s">
        <v>1045</v>
      </c>
      <c r="AQ24" s="33">
        <v>0</v>
      </c>
    </row>
    <row r="25" spans="1:54" ht="14.25">
      <c r="AM25" s="805"/>
      <c r="AN25" s="33">
        <v>8</v>
      </c>
      <c r="AP25" s="802"/>
      <c r="AQ25" s="33">
        <v>0</v>
      </c>
    </row>
    <row r="26" spans="1:54" ht="14.25">
      <c r="AM26" s="805"/>
      <c r="AN26" s="33">
        <v>2.4211053598263486</v>
      </c>
      <c r="AP26" s="803" t="s">
        <v>1046</v>
      </c>
      <c r="AQ26" s="33">
        <v>0</v>
      </c>
    </row>
    <row r="27" spans="1:54" ht="14.25">
      <c r="AM27" s="804" t="s">
        <v>1047</v>
      </c>
      <c r="AN27" s="33">
        <v>6.1223353926643298E-2</v>
      </c>
      <c r="AP27" s="802"/>
      <c r="AQ27" s="33">
        <v>0</v>
      </c>
    </row>
    <row r="28" spans="1:54" ht="14.25">
      <c r="AM28" s="803" t="s">
        <v>1048</v>
      </c>
      <c r="AN28" s="33">
        <v>4.4526075583013303E-2</v>
      </c>
      <c r="AP28" s="803" t="s">
        <v>1049</v>
      </c>
      <c r="AQ28" s="33">
        <v>0</v>
      </c>
    </row>
    <row r="29" spans="1:54" ht="14.25">
      <c r="AM29" s="806"/>
      <c r="AP29" s="802"/>
      <c r="AQ29" s="33">
        <v>0</v>
      </c>
    </row>
    <row r="30" spans="1:54" ht="14.25">
      <c r="AM30" s="807"/>
      <c r="AN30" s="33"/>
      <c r="AP30" s="803" t="s">
        <v>1050</v>
      </c>
      <c r="AQ30" s="33">
        <v>0</v>
      </c>
    </row>
    <row r="31" spans="1:54" ht="14.25">
      <c r="AP31" s="802"/>
      <c r="AQ31" s="33">
        <v>0</v>
      </c>
    </row>
    <row r="32" spans="1:54" ht="14.25">
      <c r="AP32" s="803" t="s">
        <v>1051</v>
      </c>
      <c r="AQ32" s="33">
        <v>0</v>
      </c>
    </row>
    <row r="33" spans="42:43" ht="14.25">
      <c r="AP33" s="802"/>
      <c r="AQ33" s="33">
        <v>0</v>
      </c>
    </row>
    <row r="34" spans="42:43" ht="14.25">
      <c r="AP34" s="803" t="s">
        <v>1048</v>
      </c>
      <c r="AQ34" s="33">
        <v>0</v>
      </c>
    </row>
    <row r="35" spans="42:43" ht="14.25">
      <c r="AP35" s="802"/>
      <c r="AQ35" s="33">
        <v>0</v>
      </c>
    </row>
    <row r="36" spans="42:43" ht="14.25">
      <c r="AP36" s="803" t="s">
        <v>1052</v>
      </c>
      <c r="AQ36" s="33">
        <v>0</v>
      </c>
    </row>
    <row r="37" spans="42:43" ht="14.25">
      <c r="AP37" s="802"/>
      <c r="AQ37" s="33">
        <v>7</v>
      </c>
    </row>
    <row r="38" spans="42:43" ht="14.25">
      <c r="AP38" s="625" t="s">
        <v>1053</v>
      </c>
      <c r="AQ38" s="33">
        <v>0.64102564102564097</v>
      </c>
    </row>
    <row r="39" spans="42:43">
      <c r="AP39" s="198"/>
    </row>
  </sheetData>
  <autoFilter ref="AS1:AT35">
    <sortState ref="AM2:AN47">
      <sortCondition descending="1" ref="AN1:AN47"/>
    </sortState>
  </autoFilter>
  <mergeCells count="22">
    <mergeCell ref="B4:D6"/>
    <mergeCell ref="E4:E6"/>
    <mergeCell ref="F4:M4"/>
    <mergeCell ref="F5:G5"/>
    <mergeCell ref="H5:I5"/>
    <mergeCell ref="J5:K5"/>
    <mergeCell ref="L5:M5"/>
    <mergeCell ref="B18:D18"/>
    <mergeCell ref="B19:B20"/>
    <mergeCell ref="C19:D19"/>
    <mergeCell ref="C20:D20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rowBreaks count="1" manualBreakCount="1">
    <brk id="23" max="12" man="1"/>
  </rowBreak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21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10.75" style="190" customWidth="1"/>
    <col min="3" max="3" width="11.125" style="190" bestFit="1" customWidth="1"/>
    <col min="4" max="4" width="8.5" style="190" bestFit="1" customWidth="1"/>
    <col min="5" max="5" width="8.5" style="190" customWidth="1"/>
    <col min="6" max="6" width="8.125" style="190" bestFit="1" customWidth="1"/>
    <col min="7" max="7" width="8.125" style="190" customWidth="1"/>
    <col min="8" max="8" width="8.125" style="190" bestFit="1" customWidth="1"/>
    <col min="9" max="9" width="8.125" style="190" customWidth="1"/>
    <col min="10" max="10" width="8.125" style="190" bestFit="1" customWidth="1"/>
    <col min="11" max="11" width="8.125" style="190" customWidth="1"/>
    <col min="12" max="12" width="8.125" style="190" bestFit="1" customWidth="1"/>
    <col min="13" max="13" width="8.125" style="190" customWidth="1"/>
    <col min="14" max="14" width="8.125" style="190" bestFit="1" customWidth="1"/>
    <col min="15" max="15" width="8.125" style="190" customWidth="1"/>
    <col min="16" max="16" width="8.5" style="190" bestFit="1" customWidth="1"/>
    <col min="17" max="17" width="8.5" style="190" customWidth="1"/>
    <col min="18" max="18" width="8.125" style="190" bestFit="1" customWidth="1"/>
    <col min="19" max="19" width="8.125" style="190" customWidth="1"/>
    <col min="20" max="20" width="8.125" style="190" bestFit="1" customWidth="1"/>
    <col min="21" max="21" width="8.125" style="190" customWidth="1"/>
    <col min="22" max="22" width="8.125" style="190" bestFit="1" customWidth="1"/>
    <col min="23" max="23" width="8.125" style="190" customWidth="1"/>
    <col min="24" max="27" width="9.125" style="190" customWidth="1"/>
    <col min="28" max="31" width="7.375" style="190" customWidth="1"/>
    <col min="32" max="16384" width="9" style="190"/>
  </cols>
  <sheetData>
    <row r="1" spans="1:25" ht="14.1" customHeight="1">
      <c r="A1" s="189"/>
      <c r="B1" s="28" t="s">
        <v>88</v>
      </c>
      <c r="C1" s="28"/>
      <c r="D1" s="189"/>
      <c r="E1" s="189"/>
      <c r="G1" s="189"/>
    </row>
    <row r="2" spans="1:25" ht="20.100000000000001" customHeight="1">
      <c r="A2" s="189"/>
      <c r="B2" s="1" t="s">
        <v>1054</v>
      </c>
      <c r="C2" s="1"/>
      <c r="D2" s="189"/>
      <c r="E2" s="189"/>
      <c r="G2" s="189"/>
    </row>
    <row r="3" spans="1:25" s="33" customFormat="1" ht="20.100000000000001" customHeight="1">
      <c r="A3" s="32"/>
      <c r="B3" s="32"/>
      <c r="C3" s="32"/>
      <c r="D3" s="32"/>
      <c r="E3" s="32"/>
      <c r="F3" s="31"/>
      <c r="G3" s="32"/>
      <c r="H3" s="31"/>
      <c r="I3" s="32"/>
      <c r="J3" s="31"/>
      <c r="K3" s="32"/>
      <c r="L3" s="31"/>
      <c r="M3" s="32"/>
      <c r="N3" s="31"/>
      <c r="O3" s="32"/>
      <c r="P3" s="31"/>
      <c r="Q3" s="32"/>
      <c r="Y3" s="31" t="s">
        <v>1055</v>
      </c>
    </row>
    <row r="4" spans="1:25" s="33" customFormat="1" ht="20.100000000000001" customHeight="1">
      <c r="A4" s="32"/>
      <c r="B4" s="1091"/>
      <c r="C4" s="1075" t="s">
        <v>1057</v>
      </c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1074"/>
      <c r="U4" s="1074"/>
      <c r="V4" s="1074"/>
      <c r="W4" s="1074"/>
      <c r="X4" s="1074"/>
      <c r="Y4" s="1074"/>
    </row>
    <row r="5" spans="1:25" s="33" customFormat="1" ht="20.100000000000001" customHeight="1">
      <c r="A5" s="32"/>
      <c r="B5" s="1092"/>
      <c r="C5" s="1076"/>
      <c r="D5" s="1075" t="s">
        <v>1034</v>
      </c>
      <c r="E5" s="1112"/>
      <c r="F5" s="1111" t="s">
        <v>1035</v>
      </c>
      <c r="G5" s="1112"/>
      <c r="H5" s="1111" t="s">
        <v>1036</v>
      </c>
      <c r="I5" s="1112"/>
      <c r="J5" s="1111" t="s">
        <v>1037</v>
      </c>
      <c r="K5" s="1112"/>
      <c r="L5" s="1111" t="s">
        <v>1038</v>
      </c>
      <c r="M5" s="1112"/>
      <c r="N5" s="1111" t="s">
        <v>1058</v>
      </c>
      <c r="O5" s="1112"/>
      <c r="P5" s="1111" t="s">
        <v>1040</v>
      </c>
      <c r="Q5" s="1071"/>
      <c r="R5" s="625"/>
      <c r="S5" s="625"/>
      <c r="T5" s="625"/>
      <c r="U5" s="625"/>
      <c r="V5" s="625"/>
      <c r="W5" s="625"/>
      <c r="X5" s="625"/>
      <c r="Y5" s="625"/>
    </row>
    <row r="6" spans="1:25" s="33" customFormat="1" ht="20.100000000000001" customHeight="1">
      <c r="A6" s="32"/>
      <c r="B6" s="1092"/>
      <c r="C6" s="1076"/>
      <c r="D6" s="1076"/>
      <c r="E6" s="1158"/>
      <c r="F6" s="1161"/>
      <c r="G6" s="1158"/>
      <c r="H6" s="1161"/>
      <c r="I6" s="1158"/>
      <c r="J6" s="1161"/>
      <c r="K6" s="1158"/>
      <c r="L6" s="1161"/>
      <c r="M6" s="1158"/>
      <c r="N6" s="1161"/>
      <c r="O6" s="1158"/>
      <c r="P6" s="1161"/>
      <c r="Q6" s="1072"/>
      <c r="R6" s="1160" t="s">
        <v>1059</v>
      </c>
      <c r="S6" s="1289"/>
      <c r="T6" s="1160" t="s">
        <v>1060</v>
      </c>
      <c r="U6" s="1289"/>
      <c r="V6" s="1160" t="s">
        <v>1061</v>
      </c>
      <c r="W6" s="1181"/>
      <c r="X6" s="1160" t="s">
        <v>1062</v>
      </c>
      <c r="Y6" s="1181"/>
    </row>
    <row r="7" spans="1:25" s="33" customFormat="1" ht="20.100000000000001" customHeight="1">
      <c r="A7" s="32"/>
      <c r="B7" s="1094"/>
      <c r="C7" s="1089"/>
      <c r="D7" s="808"/>
      <c r="E7" s="204" t="s">
        <v>97</v>
      </c>
      <c r="F7" s="809"/>
      <c r="G7" s="204" t="s">
        <v>97</v>
      </c>
      <c r="H7" s="810"/>
      <c r="I7" s="204" t="s">
        <v>97</v>
      </c>
      <c r="J7" s="810"/>
      <c r="K7" s="204" t="s">
        <v>97</v>
      </c>
      <c r="L7" s="810"/>
      <c r="M7" s="206" t="s">
        <v>97</v>
      </c>
      <c r="N7" s="810"/>
      <c r="O7" s="206" t="s">
        <v>97</v>
      </c>
      <c r="P7" s="811"/>
      <c r="Q7" s="206" t="s">
        <v>97</v>
      </c>
      <c r="R7" s="811"/>
      <c r="S7" s="206" t="s">
        <v>97</v>
      </c>
      <c r="T7" s="811"/>
      <c r="U7" s="206" t="s">
        <v>97</v>
      </c>
      <c r="V7" s="811"/>
      <c r="W7" s="206" t="s">
        <v>97</v>
      </c>
      <c r="X7" s="811"/>
      <c r="Y7" s="206" t="s">
        <v>97</v>
      </c>
    </row>
    <row r="8" spans="1:25" s="33" customFormat="1" ht="20.100000000000001" customHeight="1">
      <c r="A8" s="32"/>
      <c r="B8" s="506" t="s">
        <v>100</v>
      </c>
      <c r="C8" s="167">
        <v>12982</v>
      </c>
      <c r="D8" s="47">
        <v>62</v>
      </c>
      <c r="E8" s="50">
        <v>0.47758434755815743</v>
      </c>
      <c r="F8" s="109">
        <v>432</v>
      </c>
      <c r="G8" s="50">
        <v>3.3276844862116772</v>
      </c>
      <c r="H8" s="49">
        <v>1724</v>
      </c>
      <c r="I8" s="50">
        <v>13.279926051455861</v>
      </c>
      <c r="J8" s="49">
        <v>3433</v>
      </c>
      <c r="K8" s="50">
        <v>26.444307502696041</v>
      </c>
      <c r="L8" s="49">
        <v>4097</v>
      </c>
      <c r="M8" s="48">
        <v>31.559081805576955</v>
      </c>
      <c r="N8" s="49">
        <v>1407</v>
      </c>
      <c r="O8" s="48">
        <v>10.83808350023109</v>
      </c>
      <c r="P8" s="49">
        <v>1827</v>
      </c>
      <c r="Q8" s="48">
        <v>14.07333230627022</v>
      </c>
      <c r="R8" s="49">
        <v>765</v>
      </c>
      <c r="S8" s="48">
        <f>R8/P8*100</f>
        <v>41.871921182266007</v>
      </c>
      <c r="T8" s="49">
        <v>499</v>
      </c>
      <c r="U8" s="48">
        <f>T8/P8*100</f>
        <v>27.312534209085932</v>
      </c>
      <c r="V8" s="49">
        <v>338</v>
      </c>
      <c r="W8" s="48">
        <f>V8/P8*100</f>
        <v>18.500273672687463</v>
      </c>
      <c r="X8" s="49">
        <v>225</v>
      </c>
      <c r="Y8" s="48">
        <f>X8/P8*100</f>
        <v>12.315270935960591</v>
      </c>
    </row>
    <row r="9" spans="1:25" s="33" customFormat="1" ht="20.100000000000001" customHeight="1">
      <c r="A9" s="32"/>
      <c r="B9" s="506" t="s">
        <v>1063</v>
      </c>
      <c r="C9" s="167">
        <v>13333</v>
      </c>
      <c r="D9" s="47">
        <v>60</v>
      </c>
      <c r="E9" s="50">
        <v>0.45001125028125699</v>
      </c>
      <c r="F9" s="109">
        <v>489</v>
      </c>
      <c r="G9" s="50">
        <v>3.6675916897922449</v>
      </c>
      <c r="H9" s="49">
        <v>1712</v>
      </c>
      <c r="I9" s="50">
        <v>12.840321008025201</v>
      </c>
      <c r="J9" s="49">
        <v>3378</v>
      </c>
      <c r="K9" s="50">
        <v>25.335633390834772</v>
      </c>
      <c r="L9" s="49">
        <v>4160</v>
      </c>
      <c r="M9" s="48">
        <v>31.200780019500485</v>
      </c>
      <c r="N9" s="49">
        <v>1543</v>
      </c>
      <c r="O9" s="48">
        <v>11.572789319732992</v>
      </c>
      <c r="P9" s="49">
        <v>1991</v>
      </c>
      <c r="Q9" s="48">
        <v>14.932873321833046</v>
      </c>
      <c r="R9" s="49">
        <v>850</v>
      </c>
      <c r="S9" s="48">
        <f t="shared" ref="S9:S10" si="0">R9/P9*100</f>
        <v>42.692114515318934</v>
      </c>
      <c r="T9" s="49">
        <v>515</v>
      </c>
      <c r="U9" s="48">
        <f t="shared" ref="U9:U10" si="1">T9/P9*100</f>
        <v>25.866398794575591</v>
      </c>
      <c r="V9" s="49">
        <v>374</v>
      </c>
      <c r="W9" s="48">
        <f t="shared" ref="W9:W10" si="2">V9/P9*100</f>
        <v>18.784530386740332</v>
      </c>
      <c r="X9" s="49">
        <v>252</v>
      </c>
      <c r="Y9" s="48">
        <f t="shared" ref="Y9:Y10" si="3">X9/P9*100</f>
        <v>12.656956303365144</v>
      </c>
    </row>
    <row r="10" spans="1:25" s="33" customFormat="1" ht="20.100000000000001" customHeight="1">
      <c r="A10" s="32"/>
      <c r="B10" s="510" t="s">
        <v>102</v>
      </c>
      <c r="C10" s="172">
        <v>13623</v>
      </c>
      <c r="D10" s="53">
        <v>54</v>
      </c>
      <c r="E10" s="56">
        <v>0.3963884606914776</v>
      </c>
      <c r="F10" s="112">
        <v>526</v>
      </c>
      <c r="G10" s="56">
        <v>3.8611172282169863</v>
      </c>
      <c r="H10" s="55">
        <v>1702</v>
      </c>
      <c r="I10" s="56">
        <v>12.493577038831388</v>
      </c>
      <c r="J10" s="55">
        <v>3236</v>
      </c>
      <c r="K10" s="56">
        <v>23.75394553328929</v>
      </c>
      <c r="L10" s="55">
        <v>4299</v>
      </c>
      <c r="M10" s="54">
        <v>31.556925787271528</v>
      </c>
      <c r="N10" s="55">
        <v>1691</v>
      </c>
      <c r="O10" s="54">
        <v>12.412831241283124</v>
      </c>
      <c r="P10" s="55">
        <v>2115</v>
      </c>
      <c r="Q10" s="54">
        <v>15.525214710416208</v>
      </c>
      <c r="R10" s="55">
        <v>833</v>
      </c>
      <c r="S10" s="54">
        <f t="shared" si="0"/>
        <v>39.385342789598113</v>
      </c>
      <c r="T10" s="55">
        <v>616</v>
      </c>
      <c r="U10" s="54">
        <f t="shared" si="1"/>
        <v>29.125295508274228</v>
      </c>
      <c r="V10" s="55">
        <v>395</v>
      </c>
      <c r="W10" s="54">
        <f t="shared" si="2"/>
        <v>18.67612293144208</v>
      </c>
      <c r="X10" s="55">
        <v>271</v>
      </c>
      <c r="Y10" s="54">
        <f t="shared" si="3"/>
        <v>12.813238770685578</v>
      </c>
    </row>
    <row r="11" spans="1:25" s="812" customFormat="1" ht="15" customHeight="1">
      <c r="B11" s="300" t="s">
        <v>1064</v>
      </c>
    </row>
    <row r="12" spans="1:25" ht="15" customHeight="1">
      <c r="B12" s="65" t="s">
        <v>1065</v>
      </c>
    </row>
    <row r="13" spans="1:25" s="812" customFormat="1" ht="15" customHeight="1">
      <c r="B13" s="813"/>
    </row>
    <row r="15" spans="1:25">
      <c r="D15" s="790"/>
      <c r="E15" s="790"/>
      <c r="F15" s="790"/>
    </row>
    <row r="16" spans="1:25">
      <c r="D16" s="790"/>
      <c r="E16" s="790"/>
      <c r="F16" s="790"/>
    </row>
    <row r="17" spans="4:6">
      <c r="D17" s="790"/>
      <c r="E17" s="790"/>
      <c r="F17" s="790"/>
    </row>
    <row r="18" spans="4:6">
      <c r="D18" s="790"/>
      <c r="E18" s="790"/>
      <c r="F18" s="790"/>
    </row>
    <row r="19" spans="4:6">
      <c r="D19" s="790"/>
      <c r="E19" s="790"/>
      <c r="F19" s="790"/>
    </row>
    <row r="20" spans="4:6">
      <c r="D20" s="790"/>
      <c r="E20" s="790"/>
      <c r="F20" s="790"/>
    </row>
    <row r="21" spans="4:6">
      <c r="D21" s="350"/>
      <c r="E21" s="350"/>
      <c r="F21" s="350"/>
    </row>
  </sheetData>
  <mergeCells count="14">
    <mergeCell ref="R6:S6"/>
    <mergeCell ref="T6:U6"/>
    <mergeCell ref="V6:W6"/>
    <mergeCell ref="X6:Y6"/>
    <mergeCell ref="B4:B7"/>
    <mergeCell ref="C4:C7"/>
    <mergeCell ref="D4:Y4"/>
    <mergeCell ref="D5:E6"/>
    <mergeCell ref="F5:G6"/>
    <mergeCell ref="H5:I6"/>
    <mergeCell ref="J5:K6"/>
    <mergeCell ref="L5:M6"/>
    <mergeCell ref="N5:O6"/>
    <mergeCell ref="P5:Q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3" orientation="landscape" horizontalDpi="4294967295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2"/>
  <sheetViews>
    <sheetView showZeros="0" topLeftCell="B1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3.625" style="190" customWidth="1"/>
    <col min="3" max="3" width="7.625" style="190" customWidth="1"/>
    <col min="4" max="4" width="12.625" style="190" customWidth="1"/>
    <col min="5" max="6" width="10.625" style="190" customWidth="1"/>
    <col min="7" max="7" width="8.625" style="190" customWidth="1"/>
    <col min="8" max="8" width="10.625" style="190" customWidth="1"/>
    <col min="9" max="9" width="8.625" style="190" customWidth="1"/>
    <col min="10" max="10" width="10.625" style="190" customWidth="1"/>
    <col min="11" max="11" width="8.625" style="190" customWidth="1"/>
    <col min="12" max="16384" width="9" style="190"/>
  </cols>
  <sheetData>
    <row r="1" spans="1:13" ht="14.1" customHeight="1">
      <c r="A1" s="189"/>
      <c r="B1" s="28" t="s">
        <v>88</v>
      </c>
      <c r="C1" s="189"/>
      <c r="D1" s="189"/>
      <c r="E1" s="189"/>
      <c r="F1" s="189"/>
      <c r="G1" s="189"/>
      <c r="H1" s="189"/>
    </row>
    <row r="2" spans="1:13" ht="20.100000000000001" customHeight="1">
      <c r="A2" s="189"/>
      <c r="B2" s="1" t="s">
        <v>1066</v>
      </c>
      <c r="D2" s="1"/>
      <c r="E2" s="1"/>
      <c r="F2" s="189"/>
      <c r="G2" s="189"/>
      <c r="H2" s="189"/>
    </row>
    <row r="3" spans="1:13" s="33" customFormat="1" ht="20.100000000000001" customHeight="1">
      <c r="A3" s="32"/>
      <c r="B3" s="32"/>
      <c r="C3" s="32"/>
      <c r="D3" s="32"/>
      <c r="E3" s="32"/>
      <c r="F3" s="32"/>
      <c r="G3" s="32"/>
      <c r="H3" s="31"/>
      <c r="K3" s="31" t="s">
        <v>90</v>
      </c>
    </row>
    <row r="4" spans="1:13" s="33" customFormat="1" ht="20.100000000000001" customHeight="1">
      <c r="A4" s="32"/>
      <c r="B4" s="1083"/>
      <c r="C4" s="1083"/>
      <c r="D4" s="1091"/>
      <c r="E4" s="1075" t="s">
        <v>1056</v>
      </c>
      <c r="F4" s="1074"/>
      <c r="G4" s="1074"/>
      <c r="H4" s="1074"/>
      <c r="I4" s="1074"/>
      <c r="J4" s="1074"/>
      <c r="K4" s="1074"/>
    </row>
    <row r="5" spans="1:13" s="33" customFormat="1" ht="20.100000000000001" customHeight="1">
      <c r="A5" s="32"/>
      <c r="B5" s="1086"/>
      <c r="C5" s="1086"/>
      <c r="D5" s="1092"/>
      <c r="E5" s="1076"/>
      <c r="F5" s="1075" t="s">
        <v>1067</v>
      </c>
      <c r="G5" s="1078"/>
      <c r="H5" s="1151" t="s">
        <v>1068</v>
      </c>
      <c r="I5" s="1290"/>
      <c r="J5" s="1111" t="s">
        <v>1069</v>
      </c>
      <c r="K5" s="1083"/>
    </row>
    <row r="6" spans="1:13" s="33" customFormat="1" ht="20.100000000000001" customHeight="1">
      <c r="A6" s="32"/>
      <c r="B6" s="1093"/>
      <c r="C6" s="1093"/>
      <c r="D6" s="1094"/>
      <c r="E6" s="1089"/>
      <c r="F6" s="35"/>
      <c r="G6" s="204" t="s">
        <v>1070</v>
      </c>
      <c r="H6" s="524"/>
      <c r="I6" s="204" t="s">
        <v>284</v>
      </c>
      <c r="J6" s="524"/>
      <c r="K6" s="206" t="s">
        <v>284</v>
      </c>
    </row>
    <row r="7" spans="1:13" s="33" customFormat="1" ht="20.100000000000001" customHeight="1">
      <c r="A7" s="32"/>
      <c r="B7" s="1095" t="s">
        <v>1071</v>
      </c>
      <c r="C7" s="1095"/>
      <c r="D7" s="1096"/>
      <c r="E7" s="93">
        <v>13623</v>
      </c>
      <c r="F7" s="47">
        <v>1792</v>
      </c>
      <c r="G7" s="74">
        <v>13.154224473317184</v>
      </c>
      <c r="H7" s="49">
        <v>10398</v>
      </c>
      <c r="I7" s="74">
        <v>76.326800264258978</v>
      </c>
      <c r="J7" s="49">
        <v>1433</v>
      </c>
      <c r="K7" s="74">
        <v>10.518975262423842</v>
      </c>
      <c r="M7" s="787"/>
    </row>
    <row r="8" spans="1:13" s="33" customFormat="1" ht="20.100000000000001" customHeight="1">
      <c r="A8" s="32"/>
      <c r="B8" s="1097" t="s">
        <v>1072</v>
      </c>
      <c r="C8" s="1106" t="s">
        <v>1073</v>
      </c>
      <c r="D8" s="1101"/>
      <c r="E8" s="219">
        <v>8008</v>
      </c>
      <c r="F8" s="73">
        <v>958</v>
      </c>
      <c r="G8" s="74">
        <v>11.963036963036963</v>
      </c>
      <c r="H8" s="75">
        <v>6277</v>
      </c>
      <c r="I8" s="74">
        <v>78.384115884115886</v>
      </c>
      <c r="J8" s="75">
        <v>773</v>
      </c>
      <c r="K8" s="74">
        <v>9.6528471528471531</v>
      </c>
      <c r="M8" s="787"/>
    </row>
    <row r="9" spans="1:13" s="33" customFormat="1" ht="20.100000000000001" customHeight="1">
      <c r="A9" s="32"/>
      <c r="B9" s="1131"/>
      <c r="C9" s="1139" t="s">
        <v>1074</v>
      </c>
      <c r="D9" s="1140"/>
      <c r="E9" s="697">
        <v>5615</v>
      </c>
      <c r="F9" s="78">
        <v>834</v>
      </c>
      <c r="G9" s="79">
        <v>14.853072128227963</v>
      </c>
      <c r="H9" s="80">
        <v>4121</v>
      </c>
      <c r="I9" s="79">
        <v>73.39269813000891</v>
      </c>
      <c r="J9" s="80">
        <v>660</v>
      </c>
      <c r="K9" s="79">
        <v>11.754229741763135</v>
      </c>
      <c r="M9" s="787"/>
    </row>
    <row r="10" spans="1:13" s="33" customFormat="1" ht="20.100000000000001" customHeight="1">
      <c r="A10" s="32"/>
      <c r="B10" s="1097" t="s">
        <v>1075</v>
      </c>
      <c r="C10" s="1106" t="s">
        <v>1076</v>
      </c>
      <c r="D10" s="1101"/>
      <c r="E10" s="219">
        <v>54</v>
      </c>
      <c r="F10" s="73">
        <v>12</v>
      </c>
      <c r="G10" s="74">
        <v>22.222222222222221</v>
      </c>
      <c r="H10" s="75">
        <v>38</v>
      </c>
      <c r="I10" s="74">
        <v>70.370370370370367</v>
      </c>
      <c r="J10" s="75" t="s">
        <v>550</v>
      </c>
      <c r="K10" s="74" t="s">
        <v>550</v>
      </c>
      <c r="M10" s="787"/>
    </row>
    <row r="11" spans="1:13" s="33" customFormat="1" ht="20.100000000000001" customHeight="1">
      <c r="A11" s="32"/>
      <c r="B11" s="1098"/>
      <c r="C11" s="1107" t="s">
        <v>789</v>
      </c>
      <c r="D11" s="1103"/>
      <c r="E11" s="93">
        <v>526</v>
      </c>
      <c r="F11" s="47">
        <v>194</v>
      </c>
      <c r="G11" s="48">
        <v>36.882129277566541</v>
      </c>
      <c r="H11" s="49">
        <v>224</v>
      </c>
      <c r="I11" s="48">
        <v>42.585551330798474</v>
      </c>
      <c r="J11" s="49">
        <v>108</v>
      </c>
      <c r="K11" s="48">
        <v>20.532319391634982</v>
      </c>
      <c r="M11" s="787"/>
    </row>
    <row r="12" spans="1:13" s="33" customFormat="1" ht="20.100000000000001" customHeight="1">
      <c r="A12" s="32"/>
      <c r="B12" s="1098"/>
      <c r="C12" s="1107" t="s">
        <v>790</v>
      </c>
      <c r="D12" s="1103"/>
      <c r="E12" s="93">
        <v>1702</v>
      </c>
      <c r="F12" s="47">
        <v>381</v>
      </c>
      <c r="G12" s="48">
        <v>22.385428907168038</v>
      </c>
      <c r="H12" s="49">
        <v>1075</v>
      </c>
      <c r="I12" s="48">
        <v>63.160987074030551</v>
      </c>
      <c r="J12" s="49">
        <v>246</v>
      </c>
      <c r="K12" s="48">
        <v>14.45358401880141</v>
      </c>
      <c r="M12" s="787"/>
    </row>
    <row r="13" spans="1:13" s="33" customFormat="1" ht="20.100000000000001" customHeight="1">
      <c r="A13" s="32"/>
      <c r="B13" s="1098"/>
      <c r="C13" s="1107" t="s">
        <v>791</v>
      </c>
      <c r="D13" s="1103"/>
      <c r="E13" s="93">
        <v>3236</v>
      </c>
      <c r="F13" s="47">
        <v>460</v>
      </c>
      <c r="G13" s="48">
        <v>14.215080346106305</v>
      </c>
      <c r="H13" s="49">
        <v>2404</v>
      </c>
      <c r="I13" s="48">
        <v>74.28924598269468</v>
      </c>
      <c r="J13" s="49">
        <v>372</v>
      </c>
      <c r="K13" s="48">
        <v>11.495673671199011</v>
      </c>
      <c r="M13" s="787"/>
    </row>
    <row r="14" spans="1:13" s="33" customFormat="1" ht="20.100000000000001" customHeight="1">
      <c r="A14" s="32"/>
      <c r="B14" s="1098"/>
      <c r="C14" s="1107" t="s">
        <v>792</v>
      </c>
      <c r="D14" s="1103"/>
      <c r="E14" s="93">
        <v>4299</v>
      </c>
      <c r="F14" s="47">
        <v>469</v>
      </c>
      <c r="G14" s="48">
        <v>10.909513840428007</v>
      </c>
      <c r="H14" s="49">
        <v>3438</v>
      </c>
      <c r="I14" s="48">
        <v>79.972086531751572</v>
      </c>
      <c r="J14" s="49">
        <v>392</v>
      </c>
      <c r="K14" s="48">
        <v>9.1183996278204233</v>
      </c>
      <c r="M14" s="787"/>
    </row>
    <row r="15" spans="1:13" s="33" customFormat="1" ht="20.100000000000001" customHeight="1">
      <c r="A15" s="32"/>
      <c r="B15" s="1098"/>
      <c r="C15" s="1107" t="s">
        <v>793</v>
      </c>
      <c r="D15" s="1103"/>
      <c r="E15" s="93">
        <v>3806</v>
      </c>
      <c r="F15" s="47">
        <v>276</v>
      </c>
      <c r="G15" s="48">
        <v>7.2517078297425126</v>
      </c>
      <c r="H15" s="49">
        <v>3219</v>
      </c>
      <c r="I15" s="48">
        <v>84.576983709931682</v>
      </c>
      <c r="J15" s="49">
        <v>311</v>
      </c>
      <c r="K15" s="48">
        <v>8.1713084603258022</v>
      </c>
      <c r="M15" s="787"/>
    </row>
    <row r="16" spans="1:13" s="33" customFormat="1" ht="20.100000000000001" customHeight="1">
      <c r="A16" s="32"/>
      <c r="B16" s="1099"/>
      <c r="C16" s="509"/>
      <c r="D16" s="228" t="s">
        <v>849</v>
      </c>
      <c r="E16" s="406">
        <v>2115</v>
      </c>
      <c r="F16" s="85">
        <v>134</v>
      </c>
      <c r="G16" s="86">
        <v>6.3356973995271861</v>
      </c>
      <c r="H16" s="87">
        <v>1814</v>
      </c>
      <c r="I16" s="86">
        <v>85.768321513002363</v>
      </c>
      <c r="J16" s="87">
        <v>167</v>
      </c>
      <c r="K16" s="86">
        <v>7.8959810874704495</v>
      </c>
      <c r="M16" s="787"/>
    </row>
    <row r="17" spans="1:13" s="33" customFormat="1" ht="9.9499999999999993" customHeight="1">
      <c r="A17" s="32"/>
      <c r="B17" s="32"/>
      <c r="C17" s="508"/>
      <c r="D17" s="508"/>
      <c r="E17" s="93"/>
      <c r="F17" s="167"/>
      <c r="G17" s="94"/>
      <c r="H17" s="93"/>
      <c r="I17" s="72"/>
      <c r="J17" s="304"/>
      <c r="K17" s="72"/>
      <c r="M17" s="787"/>
    </row>
    <row r="18" spans="1:13" s="33" customFormat="1" ht="20.100000000000001" customHeight="1">
      <c r="A18" s="32"/>
      <c r="B18" s="1095" t="s">
        <v>795</v>
      </c>
      <c r="C18" s="1095"/>
      <c r="D18" s="1096"/>
      <c r="E18" s="164">
        <v>2115</v>
      </c>
      <c r="F18" s="41">
        <v>134</v>
      </c>
      <c r="G18" s="42">
        <v>6.3356973995271861</v>
      </c>
      <c r="H18" s="163">
        <v>1814</v>
      </c>
      <c r="I18" s="44">
        <v>85.768321513002363</v>
      </c>
      <c r="J18" s="163">
        <v>167</v>
      </c>
      <c r="K18" s="42">
        <v>7.8959810874704495</v>
      </c>
      <c r="M18" s="787"/>
    </row>
    <row r="19" spans="1:13" s="33" customFormat="1" ht="20.100000000000001" customHeight="1">
      <c r="A19" s="32"/>
      <c r="B19" s="1097" t="s">
        <v>796</v>
      </c>
      <c r="C19" s="1106" t="s">
        <v>797</v>
      </c>
      <c r="D19" s="1101"/>
      <c r="E19" s="219">
        <v>1384</v>
      </c>
      <c r="F19" s="73">
        <v>77</v>
      </c>
      <c r="G19" s="74">
        <v>5.5635838150289016</v>
      </c>
      <c r="H19" s="220">
        <v>1194</v>
      </c>
      <c r="I19" s="76">
        <v>86.271676300578036</v>
      </c>
      <c r="J19" s="220">
        <v>113</v>
      </c>
      <c r="K19" s="74">
        <v>8.1647398843930628</v>
      </c>
      <c r="M19" s="787"/>
    </row>
    <row r="20" spans="1:13" s="33" customFormat="1" ht="20.100000000000001" customHeight="1">
      <c r="A20" s="32"/>
      <c r="B20" s="1131"/>
      <c r="C20" s="1139" t="s">
        <v>798</v>
      </c>
      <c r="D20" s="1140"/>
      <c r="E20" s="385">
        <v>731</v>
      </c>
      <c r="F20" s="78">
        <v>57</v>
      </c>
      <c r="G20" s="79">
        <v>7.7975376196990425</v>
      </c>
      <c r="H20" s="403">
        <v>620</v>
      </c>
      <c r="I20" s="81">
        <v>84.815321477428185</v>
      </c>
      <c r="J20" s="403">
        <v>54</v>
      </c>
      <c r="K20" s="79">
        <v>7.387140902872777</v>
      </c>
      <c r="M20" s="787"/>
    </row>
    <row r="21" spans="1:13" s="33" customFormat="1" ht="20.100000000000001" customHeight="1">
      <c r="A21" s="32"/>
      <c r="B21" s="1097" t="s">
        <v>699</v>
      </c>
      <c r="C21" s="1106" t="s">
        <v>560</v>
      </c>
      <c r="D21" s="1101"/>
      <c r="E21" s="219">
        <v>833</v>
      </c>
      <c r="F21" s="73">
        <v>65</v>
      </c>
      <c r="G21" s="74">
        <v>7.8031212484993988</v>
      </c>
      <c r="H21" s="220">
        <v>708</v>
      </c>
      <c r="I21" s="76">
        <v>84.993997599039616</v>
      </c>
      <c r="J21" s="220">
        <v>60</v>
      </c>
      <c r="K21" s="74">
        <v>7.2028811524609839</v>
      </c>
      <c r="M21" s="787"/>
    </row>
    <row r="22" spans="1:13" s="33" customFormat="1" ht="20.100000000000001" customHeight="1">
      <c r="A22" s="32"/>
      <c r="B22" s="1098"/>
      <c r="C22" s="1107" t="s">
        <v>701</v>
      </c>
      <c r="D22" s="1103"/>
      <c r="E22" s="93">
        <v>616</v>
      </c>
      <c r="F22" s="47">
        <v>43</v>
      </c>
      <c r="G22" s="48">
        <v>6.9805194805194803</v>
      </c>
      <c r="H22" s="168">
        <v>520</v>
      </c>
      <c r="I22" s="50">
        <v>84.415584415584405</v>
      </c>
      <c r="J22" s="168">
        <v>53</v>
      </c>
      <c r="K22" s="48">
        <v>8.6038961038961048</v>
      </c>
      <c r="M22" s="787"/>
    </row>
    <row r="23" spans="1:13" s="33" customFormat="1" ht="20.100000000000001" customHeight="1">
      <c r="A23" s="32"/>
      <c r="B23" s="1098"/>
      <c r="C23" s="1107" t="s">
        <v>566</v>
      </c>
      <c r="D23" s="1103"/>
      <c r="E23" s="93">
        <v>395</v>
      </c>
      <c r="F23" s="47">
        <v>19</v>
      </c>
      <c r="G23" s="48">
        <v>4.8101265822784809</v>
      </c>
      <c r="H23" s="168">
        <v>346</v>
      </c>
      <c r="I23" s="50">
        <v>87.594936708860757</v>
      </c>
      <c r="J23" s="168">
        <v>30</v>
      </c>
      <c r="K23" s="48">
        <v>7.59493670886076</v>
      </c>
      <c r="M23" s="787"/>
    </row>
    <row r="24" spans="1:13" s="33" customFormat="1" ht="20.100000000000001" customHeight="1">
      <c r="A24" s="32"/>
      <c r="B24" s="1099"/>
      <c r="C24" s="1108" t="s">
        <v>568</v>
      </c>
      <c r="D24" s="1109"/>
      <c r="E24" s="91">
        <v>271</v>
      </c>
      <c r="F24" s="53">
        <v>7</v>
      </c>
      <c r="G24" s="54">
        <v>2.5830258302583027</v>
      </c>
      <c r="H24" s="173">
        <v>240</v>
      </c>
      <c r="I24" s="56">
        <v>88.560885608856083</v>
      </c>
      <c r="J24" s="173">
        <v>24</v>
      </c>
      <c r="K24" s="54">
        <v>8.8560885608856079</v>
      </c>
      <c r="M24" s="787"/>
    </row>
    <row r="25" spans="1:13" s="812" customFormat="1" ht="15" customHeight="1">
      <c r="B25" s="300" t="s">
        <v>1077</v>
      </c>
    </row>
    <row r="26" spans="1:13" s="812" customFormat="1" ht="12.75" customHeight="1">
      <c r="B26" s="65" t="s">
        <v>1078</v>
      </c>
    </row>
    <row r="27" spans="1:13" ht="15" customHeight="1">
      <c r="B27" s="813"/>
      <c r="C27" s="814"/>
      <c r="D27" s="814"/>
      <c r="E27" s="814"/>
      <c r="F27" s="814"/>
      <c r="G27" s="812"/>
    </row>
    <row r="30" spans="1:13">
      <c r="E30" s="788"/>
      <c r="F30" s="788"/>
      <c r="G30" s="788"/>
      <c r="H30" s="788"/>
      <c r="I30" s="788"/>
    </row>
    <row r="31" spans="1:13">
      <c r="E31" s="788"/>
      <c r="F31" s="788"/>
      <c r="G31" s="788"/>
      <c r="H31" s="788"/>
      <c r="I31" s="788"/>
    </row>
    <row r="32" spans="1:13">
      <c r="E32" s="788"/>
      <c r="F32" s="788"/>
      <c r="G32" s="788"/>
      <c r="H32" s="788"/>
      <c r="I32" s="788"/>
    </row>
  </sheetData>
  <mergeCells count="26">
    <mergeCell ref="B4:D6"/>
    <mergeCell ref="E4:E6"/>
    <mergeCell ref="F4:K4"/>
    <mergeCell ref="F5:G5"/>
    <mergeCell ref="H5:I5"/>
    <mergeCell ref="J5:K5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B18:D18"/>
    <mergeCell ref="B19:B20"/>
    <mergeCell ref="C19:D19"/>
    <mergeCell ref="C20:D20"/>
    <mergeCell ref="B21:B24"/>
    <mergeCell ref="C21:D21"/>
    <mergeCell ref="C22:D22"/>
    <mergeCell ref="C23:D23"/>
    <mergeCell ref="C24:D24"/>
  </mergeCells>
  <phoneticPr fontId="2" type="noConversion"/>
  <conditionalFormatting sqref="E7:K24">
    <cfRule type="cellIs" dxfId="0" priority="1" operator="equal">
      <formula>0</formula>
    </cfRule>
  </conditionalFormatting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9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autoPageBreaks="0" fitToPage="1"/>
  </sheetPr>
  <dimension ref="B1:P18"/>
  <sheetViews>
    <sheetView showZeros="0" zoomScaleNormal="100" zoomScaleSheetLayoutView="100" workbookViewId="0">
      <selection activeCell="E25" sqref="E25"/>
    </sheetView>
  </sheetViews>
  <sheetFormatPr defaultColWidth="9" defaultRowHeight="12.75"/>
  <cols>
    <col min="1" max="1" width="1.25" style="190" customWidth="1"/>
    <col min="2" max="2" width="12.75" style="190" customWidth="1"/>
    <col min="3" max="3" width="11" style="190" customWidth="1"/>
    <col min="4" max="4" width="12" style="190" customWidth="1"/>
    <col min="5" max="5" width="21.5" style="190" bestFit="1" customWidth="1"/>
    <col min="6" max="6" width="8.875" style="190" customWidth="1"/>
    <col min="7" max="7" width="8.75" style="190" customWidth="1"/>
    <col min="8" max="8" width="10.625" style="190" customWidth="1"/>
    <col min="9" max="9" width="11.25" style="190" customWidth="1"/>
    <col min="10" max="16384" width="9" style="190"/>
  </cols>
  <sheetData>
    <row r="1" spans="2:16" ht="14.25">
      <c r="B1" s="28" t="s">
        <v>88</v>
      </c>
      <c r="C1" s="189"/>
      <c r="D1" s="189"/>
      <c r="E1" s="189"/>
      <c r="F1" s="189"/>
      <c r="G1" s="189"/>
      <c r="H1" s="189"/>
    </row>
    <row r="2" spans="2:16" ht="14.25">
      <c r="B2" s="1" t="s">
        <v>1079</v>
      </c>
      <c r="D2" s="1"/>
      <c r="E2" s="189"/>
      <c r="F2" s="189"/>
      <c r="G2" s="189"/>
      <c r="H2" s="189"/>
    </row>
    <row r="3" spans="2:16" ht="14.25">
      <c r="B3" s="32"/>
      <c r="C3" s="1090"/>
      <c r="D3" s="1090"/>
      <c r="E3" s="32"/>
      <c r="F3" s="32"/>
      <c r="G3" s="32"/>
      <c r="H3" s="33"/>
      <c r="I3" s="33"/>
      <c r="J3" s="33"/>
      <c r="K3" s="33"/>
      <c r="L3" s="31" t="s">
        <v>90</v>
      </c>
    </row>
    <row r="4" spans="2:16" ht="20.100000000000001" customHeight="1">
      <c r="B4" s="1291"/>
      <c r="C4" s="1292"/>
      <c r="D4" s="1295" t="s">
        <v>276</v>
      </c>
      <c r="E4" s="1295" t="s">
        <v>1080</v>
      </c>
      <c r="F4" s="815"/>
      <c r="G4" s="815"/>
      <c r="H4" s="815"/>
      <c r="I4" s="815"/>
      <c r="J4" s="815"/>
      <c r="K4" s="815"/>
      <c r="L4" s="1298" t="s">
        <v>1081</v>
      </c>
    </row>
    <row r="5" spans="2:16" ht="20.100000000000001" customHeight="1">
      <c r="B5" s="1293"/>
      <c r="C5" s="1294"/>
      <c r="D5" s="1296"/>
      <c r="E5" s="1296"/>
      <c r="F5" s="1299" t="s">
        <v>1082</v>
      </c>
      <c r="G5" s="1300"/>
      <c r="H5" s="1301" t="s">
        <v>1083</v>
      </c>
      <c r="I5" s="1300"/>
      <c r="J5" s="1301" t="s">
        <v>1084</v>
      </c>
      <c r="K5" s="1292"/>
      <c r="L5" s="1296"/>
    </row>
    <row r="6" spans="2:16" ht="20.100000000000001" customHeight="1">
      <c r="B6" s="1293"/>
      <c r="C6" s="1294"/>
      <c r="D6" s="1297"/>
      <c r="E6" s="1297"/>
      <c r="F6" s="816"/>
      <c r="G6" s="817" t="s">
        <v>97</v>
      </c>
      <c r="H6" s="818"/>
      <c r="I6" s="817" t="s">
        <v>97</v>
      </c>
      <c r="J6" s="819"/>
      <c r="K6" s="820" t="s">
        <v>97</v>
      </c>
      <c r="L6" s="1297"/>
    </row>
    <row r="7" spans="2:16" ht="20.100000000000001" customHeight="1">
      <c r="B7" s="1210" t="s">
        <v>110</v>
      </c>
      <c r="C7" s="1211"/>
      <c r="D7" s="821">
        <v>50828</v>
      </c>
      <c r="E7" s="822">
        <v>4896</v>
      </c>
      <c r="F7" s="823">
        <v>4421</v>
      </c>
      <c r="G7" s="824">
        <v>90.298202614379079</v>
      </c>
      <c r="H7" s="825">
        <v>9</v>
      </c>
      <c r="I7" s="824">
        <v>0.18382352941176469</v>
      </c>
      <c r="J7" s="825">
        <v>466</v>
      </c>
      <c r="K7" s="826">
        <v>9.5179738562091494</v>
      </c>
      <c r="L7" s="827">
        <v>9.632486031321319</v>
      </c>
      <c r="O7" s="828"/>
      <c r="P7" s="828"/>
    </row>
    <row r="8" spans="2:16" ht="20.100000000000001" customHeight="1">
      <c r="B8" s="1205" t="s">
        <v>329</v>
      </c>
      <c r="C8" s="506" t="s">
        <v>100</v>
      </c>
      <c r="D8" s="328">
        <v>16172</v>
      </c>
      <c r="E8" s="829">
        <v>1574</v>
      </c>
      <c r="F8" s="830">
        <v>1424</v>
      </c>
      <c r="G8" s="831">
        <v>90.470139771283357</v>
      </c>
      <c r="H8" s="134" t="s">
        <v>550</v>
      </c>
      <c r="I8" s="1010" t="s">
        <v>550</v>
      </c>
      <c r="J8" s="832">
        <v>148</v>
      </c>
      <c r="K8" s="833">
        <v>9.4027954256670903</v>
      </c>
      <c r="L8" s="834">
        <v>9.7328716299777387</v>
      </c>
    </row>
    <row r="9" spans="2:16" ht="20.100000000000001" customHeight="1">
      <c r="B9" s="1183"/>
      <c r="C9" s="506" t="s">
        <v>1085</v>
      </c>
      <c r="D9" s="328">
        <v>16961</v>
      </c>
      <c r="E9" s="829">
        <v>1701</v>
      </c>
      <c r="F9" s="830">
        <v>1558</v>
      </c>
      <c r="G9" s="835">
        <v>91.593180482069371</v>
      </c>
      <c r="H9" s="134" t="s">
        <v>550</v>
      </c>
      <c r="I9" s="1011" t="s">
        <v>550</v>
      </c>
      <c r="J9" s="832">
        <v>140</v>
      </c>
      <c r="K9" s="836">
        <v>8.2304526748971192</v>
      </c>
      <c r="L9" s="837">
        <v>10.028889806025589</v>
      </c>
    </row>
    <row r="10" spans="2:16" ht="20.100000000000001" customHeight="1">
      <c r="B10" s="1184"/>
      <c r="C10" s="510" t="s">
        <v>1086</v>
      </c>
      <c r="D10" s="392">
        <v>17695</v>
      </c>
      <c r="E10" s="838">
        <v>1621</v>
      </c>
      <c r="F10" s="839">
        <v>1439</v>
      </c>
      <c r="G10" s="840">
        <v>88.772362739049967</v>
      </c>
      <c r="H10" s="852" t="s">
        <v>550</v>
      </c>
      <c r="I10" s="1012" t="s">
        <v>550</v>
      </c>
      <c r="J10" s="841">
        <v>178</v>
      </c>
      <c r="K10" s="842">
        <v>10.980876002467612</v>
      </c>
      <c r="L10" s="843">
        <v>9.1607798813224068</v>
      </c>
    </row>
    <row r="11" spans="2:16" ht="15.75" customHeight="1">
      <c r="B11" s="65" t="s">
        <v>1087</v>
      </c>
      <c r="C11" s="33"/>
      <c r="D11" s="65"/>
      <c r="E11" s="66"/>
      <c r="F11" s="66"/>
      <c r="G11" s="66"/>
      <c r="H11" s="66"/>
      <c r="I11" s="66"/>
      <c r="J11" s="66"/>
      <c r="K11" s="66"/>
      <c r="L11" s="66"/>
    </row>
    <row r="12" spans="2:16" ht="15.75" customHeight="1">
      <c r="B12" s="773" t="s">
        <v>1088</v>
      </c>
      <c r="C12" s="773"/>
      <c r="D12" s="773"/>
      <c r="E12" s="773"/>
      <c r="F12" s="773"/>
      <c r="G12" s="773"/>
      <c r="H12" s="773"/>
      <c r="I12" s="773"/>
      <c r="J12" s="773"/>
      <c r="K12" s="773"/>
      <c r="L12" s="773"/>
    </row>
    <row r="13" spans="2:16" ht="15.75" customHeight="1">
      <c r="B13" s="773" t="s">
        <v>1089</v>
      </c>
      <c r="C13" s="773"/>
      <c r="D13" s="773"/>
      <c r="E13" s="773"/>
      <c r="F13" s="773"/>
      <c r="G13" s="773"/>
      <c r="H13" s="773"/>
      <c r="I13" s="773"/>
      <c r="J13" s="773"/>
      <c r="K13" s="773"/>
      <c r="L13" s="773"/>
    </row>
    <row r="14" spans="2:16">
      <c r="B14" s="773" t="s">
        <v>1398</v>
      </c>
      <c r="K14" s="828"/>
    </row>
    <row r="15" spans="2:16" ht="15.75" customHeight="1">
      <c r="B15" s="844"/>
    </row>
    <row r="16" spans="2:16">
      <c r="D16" s="790"/>
      <c r="E16" s="790"/>
      <c r="F16" s="790"/>
    </row>
    <row r="17" spans="4:6">
      <c r="D17" s="790"/>
      <c r="E17" s="790"/>
      <c r="F17" s="790"/>
    </row>
    <row r="18" spans="4:6">
      <c r="D18" s="790"/>
      <c r="E18" s="790"/>
      <c r="F18" s="790"/>
    </row>
  </sheetData>
  <mergeCells count="10">
    <mergeCell ref="E4:E6"/>
    <mergeCell ref="L4:L6"/>
    <mergeCell ref="F5:G5"/>
    <mergeCell ref="H5:I5"/>
    <mergeCell ref="J5:K5"/>
    <mergeCell ref="B7:C7"/>
    <mergeCell ref="B8:B10"/>
    <mergeCell ref="C3:D3"/>
    <mergeCell ref="B4:C6"/>
    <mergeCell ref="D4:D6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fitToWidth="0" orientation="landscape" horizontalDpi="4294967295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autoPageBreaks="0" fitToPage="1"/>
  </sheetPr>
  <dimension ref="A1:O20"/>
  <sheetViews>
    <sheetView showZeros="0" zoomScaleNormal="100" zoomScaleSheetLayoutView="100" workbookViewId="0">
      <selection activeCell="B3" sqref="B3:C3"/>
    </sheetView>
  </sheetViews>
  <sheetFormatPr defaultColWidth="9" defaultRowHeight="12.75"/>
  <cols>
    <col min="1" max="1" width="1.25" style="29" customWidth="1"/>
    <col min="2" max="2" width="5.125" style="29" customWidth="1"/>
    <col min="3" max="3" width="8.5" style="29" customWidth="1"/>
    <col min="4" max="4" width="8.625" style="29" customWidth="1"/>
    <col min="5" max="5" width="17.375" style="29" bestFit="1" customWidth="1"/>
    <col min="6" max="6" width="11.125" style="29" customWidth="1"/>
    <col min="7" max="7" width="18.75" style="29" bestFit="1" customWidth="1"/>
    <col min="8" max="8" width="11.375" style="29" customWidth="1"/>
    <col min="9" max="9" width="23.875" style="29" bestFit="1" customWidth="1"/>
    <col min="10" max="10" width="11" style="29" customWidth="1"/>
    <col min="11" max="11" width="23.875" style="29" bestFit="1" customWidth="1"/>
    <col min="12" max="12" width="10.5" style="29" customWidth="1"/>
    <col min="13" max="13" width="16.25" style="29" bestFit="1" customWidth="1"/>
    <col min="14" max="14" width="10.625" style="29" customWidth="1"/>
    <col min="15" max="16384" width="9" style="29"/>
  </cols>
  <sheetData>
    <row r="1" spans="1:15" ht="14.25">
      <c r="B1" s="28" t="s">
        <v>88</v>
      </c>
      <c r="C1" s="27"/>
      <c r="D1" s="27"/>
      <c r="E1" s="27"/>
      <c r="F1" s="27"/>
      <c r="G1" s="27"/>
      <c r="H1" s="27"/>
      <c r="I1" s="27"/>
    </row>
    <row r="2" spans="1:15" ht="14.25">
      <c r="B2" s="30" t="s">
        <v>1132</v>
      </c>
      <c r="D2" s="30"/>
      <c r="E2" s="27"/>
      <c r="F2" s="27"/>
      <c r="G2" s="27"/>
      <c r="H2" s="27"/>
      <c r="I2" s="27"/>
    </row>
    <row r="3" spans="1:15" s="282" customFormat="1" ht="20.100000000000001" customHeight="1">
      <c r="A3" s="339"/>
      <c r="B3" s="1304"/>
      <c r="C3" s="1304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845" t="s">
        <v>1090</v>
      </c>
    </row>
    <row r="4" spans="1:15" s="282" customFormat="1" ht="20.100000000000001" customHeight="1">
      <c r="A4" s="339"/>
      <c r="B4" s="1165" t="s">
        <v>1091</v>
      </c>
      <c r="C4" s="1165"/>
      <c r="D4" s="1124" t="s">
        <v>1092</v>
      </c>
      <c r="E4" s="1075" t="s">
        <v>1093</v>
      </c>
      <c r="F4" s="846"/>
      <c r="G4" s="1081" t="s">
        <v>1094</v>
      </c>
      <c r="H4" s="847"/>
      <c r="I4" s="1081" t="s">
        <v>1095</v>
      </c>
      <c r="J4" s="847"/>
      <c r="K4" s="1081" t="s">
        <v>1096</v>
      </c>
      <c r="L4" s="847"/>
      <c r="M4" s="1081" t="s">
        <v>1097</v>
      </c>
      <c r="N4" s="848"/>
      <c r="O4" s="190"/>
    </row>
    <row r="5" spans="1:15" s="282" customFormat="1" ht="20.100000000000001" customHeight="1">
      <c r="A5" s="339"/>
      <c r="B5" s="1167"/>
      <c r="C5" s="1167"/>
      <c r="D5" s="1126"/>
      <c r="E5" s="1135"/>
      <c r="F5" s="553" t="s">
        <v>1098</v>
      </c>
      <c r="G5" s="1173"/>
      <c r="H5" s="553" t="s">
        <v>1098</v>
      </c>
      <c r="I5" s="1173"/>
      <c r="J5" s="553" t="s">
        <v>1098</v>
      </c>
      <c r="K5" s="1173"/>
      <c r="L5" s="553" t="s">
        <v>1098</v>
      </c>
      <c r="M5" s="1173"/>
      <c r="N5" s="303" t="s">
        <v>1098</v>
      </c>
      <c r="O5" s="190"/>
    </row>
    <row r="6" spans="1:15" s="282" customFormat="1" ht="27" customHeight="1">
      <c r="A6" s="339"/>
      <c r="B6" s="1122" t="s">
        <v>91</v>
      </c>
      <c r="C6" s="1122"/>
      <c r="D6" s="849">
        <v>45641.3</v>
      </c>
      <c r="E6" s="984" t="s">
        <v>1103</v>
      </c>
      <c r="F6" s="995">
        <v>8391.42</v>
      </c>
      <c r="G6" s="988" t="s">
        <v>1107</v>
      </c>
      <c r="H6" s="995">
        <v>5176.63</v>
      </c>
      <c r="I6" s="988" t="s">
        <v>1384</v>
      </c>
      <c r="J6" s="995">
        <v>4308.12</v>
      </c>
      <c r="K6" s="988" t="s">
        <v>1105</v>
      </c>
      <c r="L6" s="995">
        <v>3555.42</v>
      </c>
      <c r="M6" s="988" t="s">
        <v>1102</v>
      </c>
      <c r="N6" s="1007">
        <v>2968.65</v>
      </c>
      <c r="O6" s="190"/>
    </row>
    <row r="7" spans="1:15" s="282" customFormat="1" ht="27" customHeight="1">
      <c r="A7" s="339"/>
      <c r="B7" s="1302" t="s">
        <v>1099</v>
      </c>
      <c r="C7" s="508" t="s">
        <v>1100</v>
      </c>
      <c r="D7" s="850">
        <v>5522.11</v>
      </c>
      <c r="E7" s="985" t="s">
        <v>1101</v>
      </c>
      <c r="F7" s="996">
        <v>1027.03</v>
      </c>
      <c r="G7" s="985" t="s">
        <v>1102</v>
      </c>
      <c r="H7" s="996">
        <v>967.18</v>
      </c>
      <c r="I7" s="985" t="s">
        <v>1103</v>
      </c>
      <c r="J7" s="996">
        <v>872.04</v>
      </c>
      <c r="K7" s="985" t="s">
        <v>1104</v>
      </c>
      <c r="L7" s="1003">
        <v>642.91</v>
      </c>
      <c r="M7" s="985" t="s">
        <v>1105</v>
      </c>
      <c r="N7" s="1008">
        <v>261.54000000000002</v>
      </c>
    </row>
    <row r="8" spans="1:15" s="282" customFormat="1" ht="27" customHeight="1">
      <c r="A8" s="339"/>
      <c r="B8" s="1302"/>
      <c r="C8" s="508" t="s">
        <v>1106</v>
      </c>
      <c r="D8" s="850">
        <v>20858.95</v>
      </c>
      <c r="E8" s="986" t="s">
        <v>1103</v>
      </c>
      <c r="F8" s="380">
        <v>3837.75</v>
      </c>
      <c r="G8" s="989" t="s">
        <v>1107</v>
      </c>
      <c r="H8" s="380">
        <v>3665.98</v>
      </c>
      <c r="I8" s="989" t="s">
        <v>1384</v>
      </c>
      <c r="J8" s="380">
        <v>2023.92</v>
      </c>
      <c r="K8" s="989" t="s">
        <v>1108</v>
      </c>
      <c r="L8" s="1004">
        <v>1681.98</v>
      </c>
      <c r="M8" s="989" t="s">
        <v>1109</v>
      </c>
      <c r="N8" s="1008">
        <v>1390.88</v>
      </c>
    </row>
    <row r="9" spans="1:15" s="282" customFormat="1" ht="27" customHeight="1">
      <c r="A9" s="339"/>
      <c r="B9" s="1302"/>
      <c r="C9" s="508" t="s">
        <v>1110</v>
      </c>
      <c r="D9" s="850">
        <v>15152.32</v>
      </c>
      <c r="E9" s="986" t="s">
        <v>1103</v>
      </c>
      <c r="F9" s="380">
        <v>2168.58</v>
      </c>
      <c r="G9" s="989" t="s">
        <v>1105</v>
      </c>
      <c r="H9" s="380">
        <v>1416.71</v>
      </c>
      <c r="I9" s="989" t="s">
        <v>1111</v>
      </c>
      <c r="J9" s="380">
        <v>1332.93</v>
      </c>
      <c r="K9" s="989" t="s">
        <v>1107</v>
      </c>
      <c r="L9" s="1004">
        <v>1310.77</v>
      </c>
      <c r="M9" s="989" t="s">
        <v>1102</v>
      </c>
      <c r="N9" s="1008">
        <v>1039.27</v>
      </c>
    </row>
    <row r="10" spans="1:15" s="282" customFormat="1" ht="27" customHeight="1">
      <c r="A10" s="339"/>
      <c r="B10" s="1303"/>
      <c r="C10" s="509" t="s">
        <v>794</v>
      </c>
      <c r="D10" s="851">
        <v>4107.92</v>
      </c>
      <c r="E10" s="987" t="s">
        <v>1103</v>
      </c>
      <c r="F10" s="388">
        <v>1513.04</v>
      </c>
      <c r="G10" s="990" t="s">
        <v>1105</v>
      </c>
      <c r="H10" s="388">
        <v>834.89</v>
      </c>
      <c r="I10" s="990" t="s">
        <v>1385</v>
      </c>
      <c r="J10" s="388">
        <v>401.97</v>
      </c>
      <c r="K10" s="990" t="s">
        <v>1111</v>
      </c>
      <c r="L10" s="1005">
        <v>399.93</v>
      </c>
      <c r="M10" s="990" t="s">
        <v>1384</v>
      </c>
      <c r="N10" s="1009">
        <v>318.68</v>
      </c>
    </row>
    <row r="11" spans="1:15" s="190" customFormat="1" ht="19.5" customHeight="1">
      <c r="B11" s="300" t="s">
        <v>1334</v>
      </c>
    </row>
    <row r="15" spans="1:15">
      <c r="F15" s="853"/>
      <c r="G15" s="854"/>
      <c r="H15" s="854"/>
      <c r="I15" s="854"/>
    </row>
    <row r="16" spans="1:15">
      <c r="D16" s="853"/>
      <c r="E16" s="853"/>
      <c r="F16" s="854"/>
      <c r="G16" s="854"/>
      <c r="H16" s="854"/>
      <c r="I16" s="854"/>
    </row>
    <row r="17" spans="4:9">
      <c r="D17" s="853"/>
      <c r="E17" s="853"/>
      <c r="F17" s="854"/>
      <c r="G17" s="854"/>
      <c r="H17" s="854"/>
      <c r="I17" s="854"/>
    </row>
    <row r="18" spans="4:9">
      <c r="D18" s="853"/>
      <c r="E18" s="853"/>
      <c r="F18" s="854"/>
      <c r="G18" s="854"/>
      <c r="H18" s="854"/>
      <c r="I18" s="854"/>
    </row>
    <row r="19" spans="4:9">
      <c r="D19" s="853"/>
      <c r="E19" s="853"/>
      <c r="F19" s="854"/>
      <c r="G19" s="854"/>
      <c r="H19" s="854"/>
      <c r="I19" s="854"/>
    </row>
    <row r="20" spans="4:9">
      <c r="D20" s="853"/>
      <c r="E20" s="853"/>
      <c r="F20" s="854"/>
    </row>
  </sheetData>
  <mergeCells count="10">
    <mergeCell ref="K4:K5"/>
    <mergeCell ref="M4:M5"/>
    <mergeCell ref="B6:C6"/>
    <mergeCell ref="B7:B10"/>
    <mergeCell ref="B3:C3"/>
    <mergeCell ref="B4:C5"/>
    <mergeCell ref="D4:D5"/>
    <mergeCell ref="E4:E5"/>
    <mergeCell ref="G4:G5"/>
    <mergeCell ref="I4:I5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fitToWidth="0" orientation="landscape" horizontalDpi="4294967295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autoPageBreaks="0" fitToPage="1"/>
  </sheetPr>
  <dimension ref="A1:O19"/>
  <sheetViews>
    <sheetView showZeros="0" zoomScaleNormal="100" zoomScaleSheetLayoutView="100" workbookViewId="0">
      <selection activeCell="B3" sqref="B3:C3"/>
    </sheetView>
  </sheetViews>
  <sheetFormatPr defaultColWidth="9" defaultRowHeight="12.75"/>
  <cols>
    <col min="1" max="1" width="1.25" style="29" customWidth="1"/>
    <col min="2" max="2" width="5.25" style="29" customWidth="1"/>
    <col min="3" max="3" width="8.5" style="29" customWidth="1"/>
    <col min="4" max="4" width="8.625" style="29" customWidth="1"/>
    <col min="5" max="5" width="28.375" style="207" bestFit="1" customWidth="1"/>
    <col min="6" max="6" width="11" style="999" customWidth="1"/>
    <col min="7" max="7" width="26.375" style="207" customWidth="1"/>
    <col min="8" max="8" width="10.375" style="999" customWidth="1"/>
    <col min="9" max="9" width="25.125" style="207" bestFit="1" customWidth="1"/>
    <col min="10" max="10" width="11.375" style="999" customWidth="1"/>
    <col min="11" max="11" width="28.375" style="207" bestFit="1" customWidth="1"/>
    <col min="12" max="12" width="11.375" style="999" customWidth="1"/>
    <col min="13" max="13" width="25.125" style="207" bestFit="1" customWidth="1"/>
    <col min="14" max="14" width="11.25" style="999" customWidth="1"/>
    <col min="15" max="16384" width="9" style="29"/>
  </cols>
  <sheetData>
    <row r="1" spans="1:15" ht="14.25">
      <c r="B1" s="28" t="s">
        <v>88</v>
      </c>
      <c r="C1" s="27"/>
      <c r="D1" s="27"/>
      <c r="E1" s="197"/>
      <c r="F1" s="992"/>
      <c r="G1" s="197"/>
      <c r="H1" s="992"/>
      <c r="I1" s="197"/>
    </row>
    <row r="2" spans="1:15" ht="16.5">
      <c r="B2" s="30" t="s">
        <v>1133</v>
      </c>
      <c r="D2" s="30"/>
      <c r="E2" s="197"/>
      <c r="F2" s="992"/>
      <c r="G2" s="197"/>
      <c r="H2" s="992"/>
      <c r="I2" s="197"/>
    </row>
    <row r="3" spans="1:15" s="33" customFormat="1" ht="20.100000000000001" customHeight="1">
      <c r="A3" s="339"/>
      <c r="B3" s="1164"/>
      <c r="C3" s="1164"/>
      <c r="D3" s="32"/>
      <c r="E3" s="956"/>
      <c r="F3" s="993"/>
      <c r="G3" s="956"/>
      <c r="H3" s="993"/>
      <c r="I3" s="956"/>
      <c r="J3" s="993"/>
      <c r="K3" s="956"/>
      <c r="L3" s="993"/>
      <c r="M3" s="956"/>
      <c r="N3" s="31" t="s">
        <v>1112</v>
      </c>
    </row>
    <row r="4" spans="1:15" s="33" customFormat="1" ht="20.100000000000001" customHeight="1">
      <c r="A4" s="339"/>
      <c r="B4" s="1165" t="s">
        <v>400</v>
      </c>
      <c r="C4" s="1165"/>
      <c r="D4" s="1124" t="s">
        <v>1113</v>
      </c>
      <c r="E4" s="1075" t="s">
        <v>1114</v>
      </c>
      <c r="F4" s="994"/>
      <c r="G4" s="1081" t="s">
        <v>1115</v>
      </c>
      <c r="H4" s="1000"/>
      <c r="I4" s="1081" t="s">
        <v>1116</v>
      </c>
      <c r="J4" s="1000"/>
      <c r="K4" s="1081" t="s">
        <v>1117</v>
      </c>
      <c r="L4" s="1000"/>
      <c r="M4" s="1081" t="s">
        <v>1118</v>
      </c>
      <c r="N4" s="1006"/>
      <c r="O4" s="190"/>
    </row>
    <row r="5" spans="1:15" s="33" customFormat="1" ht="20.100000000000001" customHeight="1">
      <c r="A5" s="339"/>
      <c r="B5" s="1167"/>
      <c r="C5" s="1167"/>
      <c r="D5" s="1126"/>
      <c r="E5" s="1135"/>
      <c r="F5" s="855" t="s">
        <v>1119</v>
      </c>
      <c r="G5" s="1173"/>
      <c r="H5" s="855" t="s">
        <v>1119</v>
      </c>
      <c r="I5" s="1173"/>
      <c r="J5" s="855" t="s">
        <v>1119</v>
      </c>
      <c r="K5" s="1173"/>
      <c r="L5" s="855" t="s">
        <v>1119</v>
      </c>
      <c r="M5" s="1173"/>
      <c r="N5" s="856" t="s">
        <v>1119</v>
      </c>
      <c r="O5" s="190"/>
    </row>
    <row r="6" spans="1:15" s="33" customFormat="1" ht="27" customHeight="1">
      <c r="A6" s="339"/>
      <c r="B6" s="1122" t="s">
        <v>91</v>
      </c>
      <c r="C6" s="1122"/>
      <c r="D6" s="849">
        <v>45641.3</v>
      </c>
      <c r="E6" s="984" t="s">
        <v>1120</v>
      </c>
      <c r="F6" s="995">
        <v>6675.24</v>
      </c>
      <c r="G6" s="988" t="s">
        <v>1127</v>
      </c>
      <c r="H6" s="995">
        <v>3813.28</v>
      </c>
      <c r="I6" s="988" t="s">
        <v>1381</v>
      </c>
      <c r="J6" s="995">
        <v>3411.93</v>
      </c>
      <c r="K6" s="988" t="s">
        <v>1130</v>
      </c>
      <c r="L6" s="995">
        <v>3211.98</v>
      </c>
      <c r="M6" s="988" t="s">
        <v>1123</v>
      </c>
      <c r="N6" s="1007">
        <v>3145.04</v>
      </c>
      <c r="O6" s="190"/>
    </row>
    <row r="7" spans="1:15" s="33" customFormat="1" ht="27" customHeight="1">
      <c r="A7" s="339"/>
      <c r="B7" s="1305" t="s">
        <v>1121</v>
      </c>
      <c r="C7" s="508" t="s">
        <v>1122</v>
      </c>
      <c r="D7" s="850">
        <v>5522.11</v>
      </c>
      <c r="E7" s="985" t="s">
        <v>1120</v>
      </c>
      <c r="F7" s="996">
        <v>1172.76</v>
      </c>
      <c r="G7" s="985" t="s">
        <v>1123</v>
      </c>
      <c r="H7" s="996">
        <v>899.75</v>
      </c>
      <c r="I7" s="985" t="s">
        <v>1381</v>
      </c>
      <c r="J7" s="996">
        <v>876.38</v>
      </c>
      <c r="K7" s="985" t="s">
        <v>1124</v>
      </c>
      <c r="L7" s="1003">
        <v>488.98</v>
      </c>
      <c r="M7" s="985" t="s">
        <v>1125</v>
      </c>
      <c r="N7" s="1008">
        <v>258.38</v>
      </c>
    </row>
    <row r="8" spans="1:15" s="33" customFormat="1" ht="27" customHeight="1">
      <c r="A8" s="339"/>
      <c r="B8" s="1302"/>
      <c r="C8" s="508" t="s">
        <v>1126</v>
      </c>
      <c r="D8" s="850">
        <v>20858.95</v>
      </c>
      <c r="E8" s="986" t="s">
        <v>1120</v>
      </c>
      <c r="F8" s="380">
        <v>4194.5600000000004</v>
      </c>
      <c r="G8" s="989" t="s">
        <v>1381</v>
      </c>
      <c r="H8" s="380">
        <v>1815.09</v>
      </c>
      <c r="I8" s="989" t="s">
        <v>1124</v>
      </c>
      <c r="J8" s="380">
        <v>1502.57</v>
      </c>
      <c r="K8" s="989" t="s">
        <v>1127</v>
      </c>
      <c r="L8" s="1004">
        <v>1385.11</v>
      </c>
      <c r="M8" s="989" t="s">
        <v>1128</v>
      </c>
      <c r="N8" s="1008">
        <v>1288.0899999999999</v>
      </c>
    </row>
    <row r="9" spans="1:15" s="33" customFormat="1" ht="27" customHeight="1">
      <c r="A9" s="339"/>
      <c r="B9" s="1302"/>
      <c r="C9" s="508" t="s">
        <v>1129</v>
      </c>
      <c r="D9" s="850">
        <v>15152.32</v>
      </c>
      <c r="E9" s="986" t="s">
        <v>1127</v>
      </c>
      <c r="F9" s="380">
        <v>1883.12</v>
      </c>
      <c r="G9" s="989" t="s">
        <v>1123</v>
      </c>
      <c r="H9" s="380">
        <v>1269.32</v>
      </c>
      <c r="I9" s="989" t="s">
        <v>1120</v>
      </c>
      <c r="J9" s="380">
        <v>1189.8800000000001</v>
      </c>
      <c r="K9" s="989" t="s">
        <v>1130</v>
      </c>
      <c r="L9" s="1004">
        <v>1067.99</v>
      </c>
      <c r="M9" s="989" t="s">
        <v>1131</v>
      </c>
      <c r="N9" s="1008">
        <v>1014.51</v>
      </c>
    </row>
    <row r="10" spans="1:15" s="33" customFormat="1" ht="27" customHeight="1">
      <c r="A10" s="339"/>
      <c r="B10" s="1303"/>
      <c r="C10" s="509" t="s">
        <v>794</v>
      </c>
      <c r="D10" s="851">
        <v>4107.92</v>
      </c>
      <c r="E10" s="987" t="s">
        <v>1130</v>
      </c>
      <c r="F10" s="388">
        <v>1402.07</v>
      </c>
      <c r="G10" s="990" t="s">
        <v>1382</v>
      </c>
      <c r="H10" s="388">
        <v>999.72</v>
      </c>
      <c r="I10" s="990" t="s">
        <v>1127</v>
      </c>
      <c r="J10" s="388">
        <v>480.77</v>
      </c>
      <c r="K10" s="990" t="s">
        <v>1383</v>
      </c>
      <c r="L10" s="1005">
        <v>400.39</v>
      </c>
      <c r="M10" s="990" t="s">
        <v>1131</v>
      </c>
      <c r="N10" s="1009">
        <v>357.63</v>
      </c>
    </row>
    <row r="11" spans="1:15" s="190" customFormat="1">
      <c r="B11" s="300" t="s">
        <v>1334</v>
      </c>
      <c r="E11" s="892"/>
      <c r="F11" s="997"/>
      <c r="G11" s="892"/>
      <c r="H11" s="997"/>
      <c r="I11" s="892"/>
      <c r="J11" s="997"/>
      <c r="K11" s="892"/>
      <c r="L11" s="997"/>
      <c r="M11" s="892"/>
      <c r="N11" s="997"/>
    </row>
    <row r="15" spans="1:15">
      <c r="F15" s="998"/>
      <c r="G15" s="991"/>
      <c r="H15" s="1001"/>
      <c r="I15" s="991"/>
    </row>
    <row r="16" spans="1:15">
      <c r="F16" s="998"/>
      <c r="G16" s="991"/>
      <c r="H16" s="1001"/>
      <c r="I16" s="991"/>
    </row>
    <row r="17" spans="6:9">
      <c r="F17" s="998"/>
      <c r="G17" s="991"/>
      <c r="H17" s="1001"/>
      <c r="I17" s="991"/>
    </row>
    <row r="18" spans="6:9">
      <c r="F18" s="998"/>
      <c r="G18" s="991"/>
      <c r="H18" s="1002"/>
      <c r="I18" s="991"/>
    </row>
    <row r="19" spans="6:9">
      <c r="F19" s="998"/>
      <c r="G19" s="991"/>
      <c r="H19" s="1002"/>
      <c r="I19" s="991"/>
    </row>
  </sheetData>
  <mergeCells count="10">
    <mergeCell ref="K4:K5"/>
    <mergeCell ref="M4:M5"/>
    <mergeCell ref="B6:C6"/>
    <mergeCell ref="B7:B10"/>
    <mergeCell ref="B3:C3"/>
    <mergeCell ref="B4:C5"/>
    <mergeCell ref="D4:D5"/>
    <mergeCell ref="E4:E5"/>
    <mergeCell ref="G4:G5"/>
    <mergeCell ref="I4:I5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fitToWidth="0" orientation="landscape" horizontalDpi="4294967295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H31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3" width="10.625" style="190" customWidth="1"/>
    <col min="4" max="8" width="12.625" style="190" customWidth="1"/>
    <col min="9" max="16384" width="9" style="190"/>
  </cols>
  <sheetData>
    <row r="1" spans="1:8" ht="14.1" customHeight="1">
      <c r="A1" s="189"/>
      <c r="B1" s="28" t="s">
        <v>451</v>
      </c>
      <c r="C1" s="189"/>
      <c r="D1" s="189"/>
      <c r="E1" s="189"/>
      <c r="F1" s="189"/>
      <c r="G1" s="189"/>
      <c r="H1" s="189"/>
    </row>
    <row r="2" spans="1:8" ht="20.100000000000001" customHeight="1">
      <c r="A2" s="189"/>
      <c r="B2" s="1" t="s">
        <v>452</v>
      </c>
      <c r="C2" s="1"/>
      <c r="D2" s="189"/>
      <c r="E2" s="189"/>
      <c r="F2" s="189"/>
      <c r="G2" s="189"/>
      <c r="H2" s="189"/>
    </row>
    <row r="3" spans="1:8" s="33" customFormat="1" ht="20.100000000000001" customHeight="1">
      <c r="A3" s="32"/>
      <c r="B3" s="302"/>
      <c r="C3" s="302"/>
      <c r="D3" s="32"/>
      <c r="E3" s="32"/>
      <c r="F3" s="32"/>
      <c r="G3" s="32"/>
      <c r="H3" s="31" t="s">
        <v>453</v>
      </c>
    </row>
    <row r="4" spans="1:8" s="33" customFormat="1" ht="20.100000000000001" customHeight="1">
      <c r="A4" s="32"/>
      <c r="B4" s="1072"/>
      <c r="C4" s="1127"/>
      <c r="D4" s="1307" t="s">
        <v>454</v>
      </c>
      <c r="E4" s="1178" t="s">
        <v>455</v>
      </c>
      <c r="F4" s="1308" t="s">
        <v>456</v>
      </c>
      <c r="G4" s="1306" t="s">
        <v>457</v>
      </c>
      <c r="H4" s="198"/>
    </row>
    <row r="5" spans="1:8" s="33" customFormat="1" ht="20.100000000000001" customHeight="1">
      <c r="A5" s="32"/>
      <c r="B5" s="1072"/>
      <c r="C5" s="1127"/>
      <c r="D5" s="1307"/>
      <c r="E5" s="1157"/>
      <c r="F5" s="1308"/>
      <c r="G5" s="1306"/>
      <c r="H5" s="303" t="s">
        <v>458</v>
      </c>
    </row>
    <row r="6" spans="1:8" s="33" customFormat="1" ht="20.100000000000001" customHeight="1">
      <c r="A6" s="32"/>
      <c r="B6" s="1205" t="s">
        <v>91</v>
      </c>
      <c r="C6" s="294" t="s">
        <v>98</v>
      </c>
      <c r="D6" s="41">
        <v>1699</v>
      </c>
      <c r="E6" s="109">
        <v>2820</v>
      </c>
      <c r="F6" s="43">
        <v>10</v>
      </c>
      <c r="G6" s="43">
        <v>2810</v>
      </c>
      <c r="H6" s="163">
        <v>272</v>
      </c>
    </row>
    <row r="7" spans="1:8" s="33" customFormat="1" ht="20.100000000000001" customHeight="1">
      <c r="A7" s="32"/>
      <c r="B7" s="1182"/>
      <c r="C7" s="295" t="s">
        <v>99</v>
      </c>
      <c r="D7" s="47">
        <v>1718</v>
      </c>
      <c r="E7" s="109">
        <v>2727</v>
      </c>
      <c r="F7" s="49">
        <v>10</v>
      </c>
      <c r="G7" s="49">
        <v>2717</v>
      </c>
      <c r="H7" s="168">
        <v>309</v>
      </c>
    </row>
    <row r="8" spans="1:8" s="33" customFormat="1" ht="20.100000000000001" customHeight="1">
      <c r="A8" s="32"/>
      <c r="B8" s="1182"/>
      <c r="C8" s="295" t="s">
        <v>100</v>
      </c>
      <c r="D8" s="47">
        <v>1773</v>
      </c>
      <c r="E8" s="109">
        <v>2771</v>
      </c>
      <c r="F8" s="49" t="s">
        <v>1377</v>
      </c>
      <c r="G8" s="49">
        <v>2766</v>
      </c>
      <c r="H8" s="168">
        <v>165</v>
      </c>
    </row>
    <row r="9" spans="1:8" s="33" customFormat="1" ht="20.100000000000001" customHeight="1">
      <c r="A9" s="32"/>
      <c r="B9" s="1182"/>
      <c r="C9" s="295" t="s">
        <v>101</v>
      </c>
      <c r="D9" s="47">
        <v>1712</v>
      </c>
      <c r="E9" s="109">
        <v>2674</v>
      </c>
      <c r="F9" s="49">
        <v>10</v>
      </c>
      <c r="G9" s="49">
        <v>2664</v>
      </c>
      <c r="H9" s="168">
        <v>202</v>
      </c>
    </row>
    <row r="10" spans="1:8" s="33" customFormat="1" ht="20.100000000000001" customHeight="1">
      <c r="A10" s="32"/>
      <c r="B10" s="1206"/>
      <c r="C10" s="297" t="s">
        <v>102</v>
      </c>
      <c r="D10" s="53">
        <v>1885</v>
      </c>
      <c r="E10" s="109">
        <v>2845</v>
      </c>
      <c r="F10" s="55">
        <v>11</v>
      </c>
      <c r="G10" s="55">
        <v>2834</v>
      </c>
      <c r="H10" s="173">
        <v>189</v>
      </c>
    </row>
    <row r="11" spans="1:8" s="33" customFormat="1" ht="9.9499999999999993" customHeight="1">
      <c r="A11" s="32"/>
      <c r="B11" s="58"/>
      <c r="C11" s="58"/>
      <c r="D11" s="59"/>
      <c r="E11" s="59"/>
      <c r="F11" s="59"/>
      <c r="G11" s="59"/>
      <c r="H11" s="59"/>
    </row>
    <row r="12" spans="1:8" s="33" customFormat="1" ht="20.100000000000001" customHeight="1">
      <c r="A12" s="32"/>
      <c r="B12" s="1205" t="s">
        <v>329</v>
      </c>
      <c r="C12" s="294" t="s">
        <v>98</v>
      </c>
      <c r="D12" s="41">
        <v>142</v>
      </c>
      <c r="E12" s="109">
        <v>215</v>
      </c>
      <c r="F12" s="43" t="s">
        <v>1355</v>
      </c>
      <c r="G12" s="43">
        <v>212</v>
      </c>
      <c r="H12" s="163">
        <v>16</v>
      </c>
    </row>
    <row r="13" spans="1:8" s="33" customFormat="1" ht="20.100000000000001" customHeight="1">
      <c r="A13" s="32"/>
      <c r="B13" s="1182"/>
      <c r="C13" s="295" t="s">
        <v>99</v>
      </c>
      <c r="D13" s="47">
        <v>176</v>
      </c>
      <c r="E13" s="109">
        <v>253</v>
      </c>
      <c r="F13" s="49" t="s">
        <v>381</v>
      </c>
      <c r="G13" s="49">
        <v>253</v>
      </c>
      <c r="H13" s="168">
        <v>40</v>
      </c>
    </row>
    <row r="14" spans="1:8" s="33" customFormat="1" ht="20.100000000000001" customHeight="1">
      <c r="A14" s="32"/>
      <c r="B14" s="1182"/>
      <c r="C14" s="295" t="s">
        <v>100</v>
      </c>
      <c r="D14" s="47">
        <v>160</v>
      </c>
      <c r="E14" s="109">
        <v>210</v>
      </c>
      <c r="F14" s="49" t="s">
        <v>381</v>
      </c>
      <c r="G14" s="49">
        <v>210</v>
      </c>
      <c r="H14" s="168">
        <v>20</v>
      </c>
    </row>
    <row r="15" spans="1:8" s="33" customFormat="1" ht="20.100000000000001" customHeight="1">
      <c r="A15" s="32"/>
      <c r="B15" s="1182"/>
      <c r="C15" s="295" t="s">
        <v>101</v>
      </c>
      <c r="D15" s="47">
        <v>230</v>
      </c>
      <c r="E15" s="109">
        <v>360</v>
      </c>
      <c r="F15" s="49" t="s">
        <v>1355</v>
      </c>
      <c r="G15" s="49">
        <v>358</v>
      </c>
      <c r="H15" s="168">
        <v>31</v>
      </c>
    </row>
    <row r="16" spans="1:8" s="33" customFormat="1" ht="20.100000000000001" customHeight="1">
      <c r="A16" s="32"/>
      <c r="B16" s="1206"/>
      <c r="C16" s="297" t="s">
        <v>102</v>
      </c>
      <c r="D16" s="53">
        <v>255</v>
      </c>
      <c r="E16" s="55">
        <v>355</v>
      </c>
      <c r="F16" s="55" t="s">
        <v>1349</v>
      </c>
      <c r="G16" s="55">
        <v>352</v>
      </c>
      <c r="H16" s="173">
        <v>30</v>
      </c>
    </row>
    <row r="17" spans="1:8" s="33" customFormat="1" ht="15" customHeight="1">
      <c r="A17" s="32"/>
      <c r="B17" s="65" t="s">
        <v>459</v>
      </c>
      <c r="C17" s="65"/>
      <c r="D17" s="66"/>
      <c r="E17" s="66"/>
      <c r="F17" s="66"/>
      <c r="G17" s="66"/>
      <c r="H17" s="66"/>
    </row>
    <row r="18" spans="1:8" s="33" customFormat="1" ht="15" customHeight="1">
      <c r="A18" s="32"/>
      <c r="B18" s="65" t="s">
        <v>1335</v>
      </c>
      <c r="C18" s="65"/>
      <c r="D18" s="66"/>
      <c r="E18" s="66"/>
      <c r="F18" s="66"/>
      <c r="G18" s="66"/>
      <c r="H18" s="190"/>
    </row>
    <row r="19" spans="1:8" s="33" customFormat="1" ht="15" customHeight="1">
      <c r="A19" s="32"/>
      <c r="B19" s="65" t="s">
        <v>1336</v>
      </c>
      <c r="C19" s="65"/>
      <c r="D19" s="66"/>
      <c r="E19" s="66"/>
      <c r="F19" s="66"/>
      <c r="G19" s="66"/>
      <c r="H19" s="190"/>
    </row>
    <row r="20" spans="1:8" s="33" customFormat="1" ht="15" customHeight="1">
      <c r="A20" s="32"/>
      <c r="B20" s="65"/>
      <c r="C20" s="65"/>
      <c r="D20" s="66"/>
      <c r="E20" s="66"/>
      <c r="F20" s="66"/>
      <c r="G20" s="66"/>
      <c r="H20" s="190"/>
    </row>
    <row r="21" spans="1:8" s="33" customFormat="1" ht="15" customHeight="1">
      <c r="A21" s="32"/>
      <c r="B21" s="65"/>
      <c r="C21" s="953"/>
      <c r="D21" s="954"/>
      <c r="E21" s="954"/>
      <c r="F21" s="954"/>
      <c r="G21" s="954"/>
      <c r="H21" s="67"/>
    </row>
    <row r="22" spans="1:8" s="33" customFormat="1" ht="14.25">
      <c r="C22" s="304"/>
      <c r="D22" s="304"/>
      <c r="E22" s="304"/>
      <c r="F22" s="304"/>
      <c r="G22" s="304"/>
    </row>
    <row r="23" spans="1:8">
      <c r="C23" s="306"/>
      <c r="D23" s="306"/>
      <c r="E23" s="306"/>
      <c r="F23" s="306"/>
      <c r="G23" s="306"/>
    </row>
    <row r="24" spans="1:8">
      <c r="C24" s="306"/>
      <c r="D24" s="306"/>
      <c r="E24" s="306"/>
      <c r="F24" s="306"/>
      <c r="G24" s="306"/>
    </row>
    <row r="25" spans="1:8">
      <c r="C25" s="306"/>
      <c r="D25" s="306"/>
      <c r="E25" s="306"/>
      <c r="F25" s="306"/>
      <c r="G25" s="306"/>
    </row>
    <row r="26" spans="1:8">
      <c r="C26" s="306"/>
      <c r="D26" s="306"/>
      <c r="E26" s="306"/>
      <c r="F26" s="306"/>
      <c r="G26" s="306"/>
    </row>
    <row r="27" spans="1:8">
      <c r="C27" s="306"/>
      <c r="D27" s="306"/>
      <c r="E27" s="306"/>
      <c r="F27" s="306"/>
      <c r="G27" s="306"/>
    </row>
    <row r="28" spans="1:8">
      <c r="C28" s="306"/>
      <c r="D28" s="306"/>
      <c r="E28" s="306"/>
      <c r="F28" s="306"/>
      <c r="G28" s="306"/>
    </row>
    <row r="29" spans="1:8">
      <c r="C29" s="306"/>
      <c r="D29" s="306"/>
      <c r="E29" s="306"/>
      <c r="F29" s="306"/>
      <c r="G29" s="306"/>
    </row>
    <row r="30" spans="1:8">
      <c r="C30" s="306"/>
      <c r="D30" s="306"/>
      <c r="E30" s="306"/>
      <c r="F30" s="306"/>
      <c r="G30" s="306"/>
    </row>
    <row r="31" spans="1:8">
      <c r="C31" s="306"/>
      <c r="D31" s="306"/>
      <c r="E31" s="306"/>
      <c r="F31" s="306"/>
      <c r="G31" s="306"/>
    </row>
  </sheetData>
  <mergeCells count="7">
    <mergeCell ref="G4:G5"/>
    <mergeCell ref="B6:B10"/>
    <mergeCell ref="B12:B16"/>
    <mergeCell ref="B4:C5"/>
    <mergeCell ref="D4:D5"/>
    <mergeCell ref="E4:E5"/>
    <mergeCell ref="F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H30"/>
  <sheetViews>
    <sheetView showZeros="0" zoomScaleNormal="100" zoomScaleSheetLayoutView="100" workbookViewId="0">
      <selection activeCell="K12" sqref="K12"/>
    </sheetView>
  </sheetViews>
  <sheetFormatPr defaultColWidth="9" defaultRowHeight="12.75"/>
  <cols>
    <col min="1" max="1" width="1.25" style="190" customWidth="1"/>
    <col min="2" max="3" width="10.625" style="190" customWidth="1"/>
    <col min="4" max="8" width="12.625" style="190" customWidth="1"/>
    <col min="9" max="16384" width="9" style="190"/>
  </cols>
  <sheetData>
    <row r="1" spans="1:8" ht="14.1" customHeight="1">
      <c r="A1" s="189"/>
      <c r="B1" s="28" t="s">
        <v>451</v>
      </c>
      <c r="C1" s="189"/>
      <c r="D1" s="189"/>
      <c r="E1" s="189"/>
      <c r="F1" s="189"/>
      <c r="G1" s="189"/>
      <c r="H1" s="189"/>
    </row>
    <row r="2" spans="1:8" ht="20.100000000000001" customHeight="1">
      <c r="A2" s="189"/>
      <c r="B2" s="1" t="s">
        <v>460</v>
      </c>
      <c r="C2" s="1"/>
      <c r="D2" s="189"/>
      <c r="E2" s="189"/>
      <c r="F2" s="189"/>
      <c r="G2" s="189"/>
      <c r="H2" s="189"/>
    </row>
    <row r="3" spans="1:8" s="33" customFormat="1" ht="20.100000000000001" customHeight="1">
      <c r="A3" s="32"/>
      <c r="B3" s="302"/>
      <c r="C3" s="302"/>
      <c r="D3" s="32"/>
      <c r="E3" s="32"/>
      <c r="F3" s="32"/>
      <c r="G3" s="32"/>
      <c r="H3" s="31" t="s">
        <v>453</v>
      </c>
    </row>
    <row r="4" spans="1:8" s="33" customFormat="1" ht="20.100000000000001" customHeight="1">
      <c r="A4" s="32"/>
      <c r="B4" s="1165"/>
      <c r="C4" s="1166"/>
      <c r="D4" s="1307" t="s">
        <v>454</v>
      </c>
      <c r="E4" s="1178" t="s">
        <v>455</v>
      </c>
      <c r="F4" s="1308" t="s">
        <v>456</v>
      </c>
      <c r="G4" s="1306" t="s">
        <v>457</v>
      </c>
      <c r="H4" s="198"/>
    </row>
    <row r="5" spans="1:8" s="33" customFormat="1" ht="20.100000000000001" customHeight="1">
      <c r="A5" s="32"/>
      <c r="B5" s="1165"/>
      <c r="C5" s="1166"/>
      <c r="D5" s="1307"/>
      <c r="E5" s="1157"/>
      <c r="F5" s="1308"/>
      <c r="G5" s="1306"/>
      <c r="H5" s="303" t="s">
        <v>458</v>
      </c>
    </row>
    <row r="6" spans="1:8" s="33" customFormat="1" ht="20.100000000000001" customHeight="1">
      <c r="A6" s="32"/>
      <c r="B6" s="1205" t="s">
        <v>91</v>
      </c>
      <c r="C6" s="294" t="s">
        <v>98</v>
      </c>
      <c r="D6" s="41">
        <v>1699</v>
      </c>
      <c r="E6" s="109">
        <v>2820</v>
      </c>
      <c r="F6" s="43">
        <v>10</v>
      </c>
      <c r="G6" s="43">
        <v>2810</v>
      </c>
      <c r="H6" s="163">
        <v>272</v>
      </c>
    </row>
    <row r="7" spans="1:8" s="33" customFormat="1" ht="20.100000000000001" customHeight="1">
      <c r="A7" s="32"/>
      <c r="B7" s="1182"/>
      <c r="C7" s="295" t="s">
        <v>99</v>
      </c>
      <c r="D7" s="47">
        <v>1718</v>
      </c>
      <c r="E7" s="109">
        <v>2727</v>
      </c>
      <c r="F7" s="49">
        <v>10</v>
      </c>
      <c r="G7" s="49">
        <v>2717</v>
      </c>
      <c r="H7" s="168">
        <v>309</v>
      </c>
    </row>
    <row r="8" spans="1:8" s="33" customFormat="1" ht="20.100000000000001" customHeight="1">
      <c r="A8" s="32"/>
      <c r="B8" s="1182"/>
      <c r="C8" s="295" t="s">
        <v>100</v>
      </c>
      <c r="D8" s="47">
        <v>1773</v>
      </c>
      <c r="E8" s="109">
        <v>2771</v>
      </c>
      <c r="F8" s="49" t="s">
        <v>1380</v>
      </c>
      <c r="G8" s="49">
        <v>2766</v>
      </c>
      <c r="H8" s="168">
        <v>165</v>
      </c>
    </row>
    <row r="9" spans="1:8" s="33" customFormat="1" ht="20.100000000000001" customHeight="1">
      <c r="A9" s="32"/>
      <c r="B9" s="1182"/>
      <c r="C9" s="295" t="s">
        <v>101</v>
      </c>
      <c r="D9" s="47">
        <v>1712</v>
      </c>
      <c r="E9" s="109">
        <v>2674</v>
      </c>
      <c r="F9" s="49">
        <v>10</v>
      </c>
      <c r="G9" s="49">
        <v>2664</v>
      </c>
      <c r="H9" s="168">
        <v>202</v>
      </c>
    </row>
    <row r="10" spans="1:8" s="33" customFormat="1" ht="20.100000000000001" customHeight="1">
      <c r="A10" s="32"/>
      <c r="B10" s="1206"/>
      <c r="C10" s="297" t="s">
        <v>102</v>
      </c>
      <c r="D10" s="53">
        <v>1885</v>
      </c>
      <c r="E10" s="109">
        <v>2845</v>
      </c>
      <c r="F10" s="55">
        <v>11</v>
      </c>
      <c r="G10" s="55">
        <v>2834</v>
      </c>
      <c r="H10" s="173">
        <v>189</v>
      </c>
    </row>
    <row r="11" spans="1:8" s="33" customFormat="1" ht="9.9499999999999993" customHeight="1">
      <c r="A11" s="32"/>
      <c r="B11" s="58"/>
      <c r="C11" s="58"/>
      <c r="D11" s="59"/>
      <c r="E11" s="59"/>
      <c r="F11" s="59"/>
      <c r="G11" s="59"/>
      <c r="H11" s="59"/>
    </row>
    <row r="12" spans="1:8" s="33" customFormat="1" ht="20.100000000000001" customHeight="1">
      <c r="A12" s="32"/>
      <c r="B12" s="1205" t="s">
        <v>329</v>
      </c>
      <c r="C12" s="294" t="s">
        <v>98</v>
      </c>
      <c r="D12" s="41">
        <v>226</v>
      </c>
      <c r="E12" s="109">
        <v>229</v>
      </c>
      <c r="F12" s="43" t="s">
        <v>1378</v>
      </c>
      <c r="G12" s="43">
        <v>224</v>
      </c>
      <c r="H12" s="163">
        <v>40</v>
      </c>
    </row>
    <row r="13" spans="1:8" s="33" customFormat="1" ht="20.100000000000001" customHeight="1">
      <c r="A13" s="32"/>
      <c r="B13" s="1182"/>
      <c r="C13" s="295" t="s">
        <v>99</v>
      </c>
      <c r="D13" s="47">
        <v>240</v>
      </c>
      <c r="E13" s="109">
        <v>275</v>
      </c>
      <c r="F13" s="49">
        <v>6</v>
      </c>
      <c r="G13" s="49">
        <v>269</v>
      </c>
      <c r="H13" s="168">
        <v>54</v>
      </c>
    </row>
    <row r="14" spans="1:8" s="33" customFormat="1" ht="20.100000000000001" customHeight="1">
      <c r="A14" s="32"/>
      <c r="B14" s="1182"/>
      <c r="C14" s="295" t="s">
        <v>100</v>
      </c>
      <c r="D14" s="47">
        <v>242</v>
      </c>
      <c r="E14" s="109">
        <v>268</v>
      </c>
      <c r="F14" s="49" t="s">
        <v>381</v>
      </c>
      <c r="G14" s="49">
        <v>268</v>
      </c>
      <c r="H14" s="168">
        <v>44</v>
      </c>
    </row>
    <row r="15" spans="1:8" s="33" customFormat="1" ht="20.100000000000001" customHeight="1">
      <c r="A15" s="32"/>
      <c r="B15" s="1182"/>
      <c r="C15" s="295" t="s">
        <v>101</v>
      </c>
      <c r="D15" s="47">
        <v>275</v>
      </c>
      <c r="E15" s="109">
        <v>309</v>
      </c>
      <c r="F15" s="49" t="s">
        <v>1356</v>
      </c>
      <c r="G15" s="49">
        <v>305</v>
      </c>
      <c r="H15" s="168">
        <v>64</v>
      </c>
    </row>
    <row r="16" spans="1:8" s="33" customFormat="1" ht="20.100000000000001" customHeight="1">
      <c r="A16" s="32"/>
      <c r="B16" s="1206"/>
      <c r="C16" s="297" t="s">
        <v>102</v>
      </c>
      <c r="D16" s="53">
        <v>285</v>
      </c>
      <c r="E16" s="55">
        <v>328</v>
      </c>
      <c r="F16" s="55" t="s">
        <v>1338</v>
      </c>
      <c r="G16" s="55">
        <v>324</v>
      </c>
      <c r="H16" s="173">
        <v>58</v>
      </c>
    </row>
    <row r="17" spans="1:8" s="33" customFormat="1" ht="15" customHeight="1">
      <c r="A17" s="32"/>
      <c r="B17" s="65" t="s">
        <v>459</v>
      </c>
      <c r="C17" s="65"/>
      <c r="D17" s="66"/>
      <c r="E17" s="66"/>
      <c r="F17" s="66"/>
      <c r="G17" s="66"/>
      <c r="H17" s="66"/>
    </row>
    <row r="18" spans="1:8" s="33" customFormat="1" ht="15" customHeight="1">
      <c r="A18" s="32"/>
      <c r="B18" s="65" t="s">
        <v>1335</v>
      </c>
      <c r="C18" s="65"/>
      <c r="D18" s="66"/>
      <c r="E18" s="66"/>
      <c r="F18" s="66"/>
      <c r="G18" s="66"/>
      <c r="H18" s="190"/>
    </row>
    <row r="19" spans="1:8" s="33" customFormat="1" ht="15" customHeight="1">
      <c r="A19" s="32"/>
      <c r="B19" s="65" t="s">
        <v>1336</v>
      </c>
      <c r="C19" s="65"/>
      <c r="D19" s="66"/>
      <c r="E19" s="66"/>
      <c r="F19" s="66"/>
      <c r="G19" s="66"/>
      <c r="H19" s="190"/>
    </row>
    <row r="20" spans="1:8" s="33" customFormat="1" ht="15" customHeight="1">
      <c r="A20" s="32"/>
      <c r="B20" s="65"/>
      <c r="C20" s="65"/>
      <c r="D20" s="274"/>
      <c r="E20" s="274"/>
      <c r="F20" s="274"/>
      <c r="G20" s="274"/>
      <c r="H20" s="306"/>
    </row>
    <row r="21" spans="1:8" s="33" customFormat="1" ht="15" customHeight="1">
      <c r="A21" s="32"/>
      <c r="B21" s="65"/>
      <c r="C21" s="65"/>
      <c r="D21" s="954"/>
      <c r="E21" s="954"/>
      <c r="F21" s="954"/>
      <c r="G21" s="954"/>
      <c r="H21" s="954"/>
    </row>
    <row r="22" spans="1:8" s="33" customFormat="1" ht="14.25">
      <c r="D22" s="304"/>
      <c r="E22" s="304"/>
      <c r="F22" s="304"/>
      <c r="G22" s="304"/>
      <c r="H22" s="304"/>
    </row>
    <row r="23" spans="1:8">
      <c r="C23" s="306"/>
      <c r="D23" s="306"/>
      <c r="E23" s="306"/>
      <c r="F23" s="306"/>
      <c r="G23" s="306"/>
      <c r="H23" s="306"/>
    </row>
    <row r="24" spans="1:8">
      <c r="D24" s="306"/>
      <c r="E24" s="306"/>
      <c r="F24" s="306"/>
      <c r="G24" s="306"/>
      <c r="H24" s="306"/>
    </row>
    <row r="25" spans="1:8">
      <c r="D25" s="306"/>
      <c r="E25" s="306"/>
      <c r="F25" s="306"/>
      <c r="G25" s="306"/>
      <c r="H25" s="306"/>
    </row>
    <row r="26" spans="1:8">
      <c r="D26" s="306"/>
      <c r="E26" s="306"/>
      <c r="F26" s="306"/>
      <c r="G26" s="306"/>
      <c r="H26" s="306"/>
    </row>
    <row r="27" spans="1:8">
      <c r="D27" s="306"/>
      <c r="E27" s="306"/>
      <c r="F27" s="306"/>
      <c r="G27" s="306"/>
      <c r="H27" s="306"/>
    </row>
    <row r="28" spans="1:8">
      <c r="D28" s="306"/>
      <c r="E28" s="306"/>
      <c r="F28" s="306"/>
      <c r="G28" s="306"/>
      <c r="H28" s="306"/>
    </row>
    <row r="29" spans="1:8">
      <c r="D29" s="306"/>
      <c r="E29" s="306"/>
      <c r="F29" s="306"/>
      <c r="G29" s="306"/>
      <c r="H29" s="306"/>
    </row>
    <row r="30" spans="1:8">
      <c r="D30" s="306"/>
      <c r="E30" s="306"/>
      <c r="F30" s="306"/>
      <c r="G30" s="306"/>
      <c r="H30" s="306"/>
    </row>
  </sheetData>
  <mergeCells count="7">
    <mergeCell ref="G4:G5"/>
    <mergeCell ref="B6:B10"/>
    <mergeCell ref="B12:B16"/>
    <mergeCell ref="B4:C5"/>
    <mergeCell ref="D4:D5"/>
    <mergeCell ref="E4:E5"/>
    <mergeCell ref="F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O43"/>
  <sheetViews>
    <sheetView showZeros="0" zoomScaleNormal="100" zoomScaleSheetLayoutView="100" workbookViewId="0">
      <selection activeCell="B3" sqref="B3"/>
    </sheetView>
  </sheetViews>
  <sheetFormatPr defaultColWidth="9" defaultRowHeight="12.75"/>
  <cols>
    <col min="1" max="1" width="1.25" style="190" customWidth="1"/>
    <col min="2" max="2" width="10.625" style="190" customWidth="1"/>
    <col min="3" max="3" width="5.875" style="190" customWidth="1"/>
    <col min="4" max="4" width="8.625" style="190" customWidth="1"/>
    <col min="5" max="6" width="10.625" style="190" customWidth="1"/>
    <col min="7" max="7" width="8.625" style="190" customWidth="1"/>
    <col min="8" max="9" width="10.625" style="190" customWidth="1"/>
    <col min="10" max="10" width="8.625" style="190" customWidth="1"/>
    <col min="11" max="12" width="10.625" style="190" customWidth="1"/>
    <col min="13" max="13" width="10.875" style="190" customWidth="1"/>
    <col min="14" max="14" width="9" style="963"/>
    <col min="15" max="16384" width="9" style="190"/>
  </cols>
  <sheetData>
    <row r="1" spans="1:15" ht="14.1" customHeight="1">
      <c r="A1" s="189"/>
      <c r="B1" s="28" t="s">
        <v>88</v>
      </c>
      <c r="C1" s="28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5" ht="20.100000000000001" customHeight="1">
      <c r="A2" s="189"/>
      <c r="B2" s="1" t="s">
        <v>461</v>
      </c>
      <c r="C2" s="1"/>
      <c r="D2" s="1"/>
      <c r="E2" s="189"/>
      <c r="F2" s="189"/>
      <c r="G2" s="189"/>
      <c r="H2" s="189"/>
      <c r="I2" s="189"/>
      <c r="J2" s="189"/>
      <c r="K2" s="189"/>
      <c r="L2" s="189"/>
      <c r="M2" s="189"/>
    </row>
    <row r="3" spans="1:15" s="33" customFormat="1" ht="20.100000000000001" customHeight="1">
      <c r="A3" s="32"/>
      <c r="B3" s="302"/>
      <c r="C3" s="302"/>
      <c r="D3" s="302"/>
      <c r="E3" s="32"/>
      <c r="F3" s="32"/>
      <c r="G3" s="32"/>
      <c r="H3" s="32"/>
      <c r="I3" s="32"/>
      <c r="J3" s="32"/>
      <c r="K3" s="32"/>
      <c r="L3" s="32"/>
      <c r="M3" s="32"/>
      <c r="N3" s="31" t="s">
        <v>462</v>
      </c>
    </row>
    <row r="4" spans="1:15" s="33" customFormat="1" ht="20.100000000000001" customHeight="1">
      <c r="A4" s="32"/>
      <c r="B4" s="1187"/>
      <c r="C4" s="1187"/>
      <c r="D4" s="1188"/>
      <c r="E4" s="1077" t="s">
        <v>463</v>
      </c>
      <c r="F4" s="1074"/>
      <c r="G4" s="1074"/>
      <c r="H4" s="1074"/>
      <c r="I4" s="1074"/>
      <c r="J4" s="1074"/>
      <c r="K4" s="1074"/>
      <c r="L4" s="1074"/>
      <c r="M4" s="1074"/>
      <c r="N4" s="964"/>
      <c r="O4" s="190"/>
    </row>
    <row r="5" spans="1:15" s="33" customFormat="1" ht="20.100000000000001" customHeight="1">
      <c r="A5" s="32"/>
      <c r="B5" s="1165"/>
      <c r="C5" s="1165"/>
      <c r="D5" s="1166"/>
      <c r="E5" s="1079"/>
      <c r="F5" s="1077" t="s">
        <v>464</v>
      </c>
      <c r="G5" s="1083" t="s">
        <v>465</v>
      </c>
      <c r="H5" s="1083"/>
      <c r="I5" s="1083"/>
      <c r="J5" s="1083"/>
      <c r="K5" s="1091"/>
      <c r="L5" s="1213" t="s">
        <v>466</v>
      </c>
      <c r="M5" s="1212" t="s">
        <v>467</v>
      </c>
      <c r="N5" s="1309" t="s">
        <v>1374</v>
      </c>
      <c r="O5" s="190"/>
    </row>
    <row r="6" spans="1:15" s="33" customFormat="1" ht="34.9" customHeight="1">
      <c r="A6" s="32"/>
      <c r="B6" s="1165"/>
      <c r="C6" s="1165"/>
      <c r="D6" s="1166"/>
      <c r="E6" s="1150"/>
      <c r="F6" s="1150"/>
      <c r="G6" s="272" t="s">
        <v>468</v>
      </c>
      <c r="H6" s="272" t="s">
        <v>469</v>
      </c>
      <c r="I6" s="272" t="s">
        <v>470</v>
      </c>
      <c r="J6" s="272" t="s">
        <v>471</v>
      </c>
      <c r="K6" s="307" t="s">
        <v>472</v>
      </c>
      <c r="L6" s="1177"/>
      <c r="M6" s="1177"/>
      <c r="N6" s="1310"/>
      <c r="O6" s="190"/>
    </row>
    <row r="7" spans="1:15" s="33" customFormat="1" ht="20.100000000000001" customHeight="1">
      <c r="A7" s="32"/>
      <c r="B7" s="1205" t="s">
        <v>473</v>
      </c>
      <c r="C7" s="1311" t="s">
        <v>474</v>
      </c>
      <c r="D7" s="1312"/>
      <c r="E7" s="162">
        <v>1885</v>
      </c>
      <c r="F7" s="308">
        <v>243</v>
      </c>
      <c r="G7" s="309">
        <v>67</v>
      </c>
      <c r="H7" s="309" t="s">
        <v>1377</v>
      </c>
      <c r="I7" s="309">
        <v>14</v>
      </c>
      <c r="J7" s="309" t="s">
        <v>1377</v>
      </c>
      <c r="K7" s="310">
        <v>152</v>
      </c>
      <c r="L7" s="311">
        <v>1511</v>
      </c>
      <c r="M7" s="311">
        <v>75</v>
      </c>
      <c r="N7" s="965">
        <v>56</v>
      </c>
      <c r="O7" s="190"/>
    </row>
    <row r="8" spans="1:15" s="33" customFormat="1" ht="20.100000000000001" customHeight="1">
      <c r="A8" s="32"/>
      <c r="B8" s="1182"/>
      <c r="C8" s="312"/>
      <c r="D8" s="254" t="s">
        <v>475</v>
      </c>
      <c r="E8" s="313">
        <v>100</v>
      </c>
      <c r="F8" s="314">
        <v>12.891246684350133</v>
      </c>
      <c r="G8" s="315">
        <v>27.572016460905353</v>
      </c>
      <c r="H8" s="315" t="s">
        <v>1377</v>
      </c>
      <c r="I8" s="315">
        <v>5.761316872427984</v>
      </c>
      <c r="J8" s="315" t="s">
        <v>1377</v>
      </c>
      <c r="K8" s="316">
        <v>62.55144032921811</v>
      </c>
      <c r="L8" s="313">
        <v>80.159151193633946</v>
      </c>
      <c r="M8" s="313">
        <v>3.978779840848806</v>
      </c>
      <c r="N8" s="966">
        <v>2.9708222811671163</v>
      </c>
      <c r="O8" s="190"/>
    </row>
    <row r="9" spans="1:15" s="278" customFormat="1" ht="20.100000000000001" customHeight="1">
      <c r="A9" s="317"/>
      <c r="B9" s="1182"/>
      <c r="C9" s="1313" t="s">
        <v>476</v>
      </c>
      <c r="D9" s="1314"/>
      <c r="E9" s="590">
        <v>2845</v>
      </c>
      <c r="F9" s="433">
        <v>255</v>
      </c>
      <c r="G9" s="434">
        <v>73</v>
      </c>
      <c r="H9" s="434" t="s">
        <v>1378</v>
      </c>
      <c r="I9" s="434">
        <v>14</v>
      </c>
      <c r="J9" s="434" t="s">
        <v>1377</v>
      </c>
      <c r="K9" s="437">
        <v>158</v>
      </c>
      <c r="L9" s="590">
        <v>2428</v>
      </c>
      <c r="M9" s="590">
        <v>94</v>
      </c>
      <c r="N9" s="1063">
        <v>68</v>
      </c>
      <c r="O9" s="321"/>
    </row>
    <row r="10" spans="1:15" s="33" customFormat="1" ht="20.100000000000001" customHeight="1">
      <c r="A10" s="32"/>
      <c r="B10" s="1182"/>
      <c r="C10" s="322"/>
      <c r="D10" s="254" t="s">
        <v>97</v>
      </c>
      <c r="E10" s="77">
        <v>100</v>
      </c>
      <c r="F10" s="314">
        <v>8.9630931458699479</v>
      </c>
      <c r="G10" s="315">
        <v>28.627450980392155</v>
      </c>
      <c r="H10" s="315" t="s">
        <v>1377</v>
      </c>
      <c r="I10" s="315">
        <v>5.4901960784313726</v>
      </c>
      <c r="J10" s="315" t="s">
        <v>1377</v>
      </c>
      <c r="K10" s="323">
        <v>61.96078431372549</v>
      </c>
      <c r="L10" s="77">
        <v>85.342706502636204</v>
      </c>
      <c r="M10" s="77">
        <v>3.3040421792618631</v>
      </c>
      <c r="N10" s="967">
        <v>2.3901581722319918</v>
      </c>
      <c r="O10" s="190"/>
    </row>
    <row r="11" spans="1:15" s="33" customFormat="1" ht="20.100000000000001" customHeight="1">
      <c r="A11" s="32"/>
      <c r="B11" s="1182"/>
      <c r="C11" s="1315" t="s">
        <v>477</v>
      </c>
      <c r="D11" s="1316"/>
      <c r="E11" s="218">
        <v>11</v>
      </c>
      <c r="F11" s="324" t="s">
        <v>1357</v>
      </c>
      <c r="G11" s="325" t="s">
        <v>1357</v>
      </c>
      <c r="H11" s="325" t="s">
        <v>381</v>
      </c>
      <c r="I11" s="325" t="s">
        <v>381</v>
      </c>
      <c r="J11" s="325" t="s">
        <v>381</v>
      </c>
      <c r="K11" s="326" t="s">
        <v>381</v>
      </c>
      <c r="L11" s="327" t="s">
        <v>1357</v>
      </c>
      <c r="M11" s="327" t="s">
        <v>1349</v>
      </c>
      <c r="N11" s="974" t="s">
        <v>1375</v>
      </c>
      <c r="O11" s="190"/>
    </row>
    <row r="12" spans="1:15" s="33" customFormat="1" ht="20.100000000000001" customHeight="1">
      <c r="A12" s="32"/>
      <c r="B12" s="1182"/>
      <c r="C12" s="298"/>
      <c r="D12" s="254" t="s">
        <v>478</v>
      </c>
      <c r="E12" s="313">
        <v>100</v>
      </c>
      <c r="F12" s="314" t="s">
        <v>1349</v>
      </c>
      <c r="G12" s="315" t="s">
        <v>1357</v>
      </c>
      <c r="H12" s="315" t="s">
        <v>381</v>
      </c>
      <c r="I12" s="315" t="s">
        <v>381</v>
      </c>
      <c r="J12" s="315" t="s">
        <v>381</v>
      </c>
      <c r="K12" s="316" t="s">
        <v>381</v>
      </c>
      <c r="L12" s="313" t="s">
        <v>1349</v>
      </c>
      <c r="M12" s="337" t="s">
        <v>1358</v>
      </c>
      <c r="N12" s="975" t="s">
        <v>1375</v>
      </c>
      <c r="O12" s="190"/>
    </row>
    <row r="13" spans="1:15" s="33" customFormat="1" ht="20.100000000000001" customHeight="1">
      <c r="A13" s="32"/>
      <c r="B13" s="1183"/>
      <c r="C13" s="1317" t="s">
        <v>479</v>
      </c>
      <c r="D13" s="1318"/>
      <c r="E13" s="167">
        <v>2834</v>
      </c>
      <c r="F13" s="324">
        <v>251</v>
      </c>
      <c r="G13" s="325">
        <v>69</v>
      </c>
      <c r="H13" s="325" t="s">
        <v>1377</v>
      </c>
      <c r="I13" s="325">
        <v>14</v>
      </c>
      <c r="J13" s="325" t="s">
        <v>1378</v>
      </c>
      <c r="K13" s="326">
        <v>158</v>
      </c>
      <c r="L13" s="328">
        <v>2424</v>
      </c>
      <c r="M13" s="328">
        <v>91</v>
      </c>
      <c r="N13" s="971">
        <v>68</v>
      </c>
      <c r="O13" s="190"/>
    </row>
    <row r="14" spans="1:15" s="33" customFormat="1" ht="20.100000000000001" customHeight="1">
      <c r="A14" s="32"/>
      <c r="B14" s="1184"/>
      <c r="C14" s="296"/>
      <c r="D14" s="228" t="s">
        <v>97</v>
      </c>
      <c r="E14" s="89">
        <v>100</v>
      </c>
      <c r="F14" s="329">
        <v>8.8567395906845459</v>
      </c>
      <c r="G14" s="88">
        <v>27.490039840637447</v>
      </c>
      <c r="H14" s="88" t="s">
        <v>1377</v>
      </c>
      <c r="I14" s="88">
        <v>5.5776892430278879</v>
      </c>
      <c r="J14" s="88" t="s">
        <v>1377</v>
      </c>
      <c r="K14" s="330">
        <v>62.948207171314742</v>
      </c>
      <c r="L14" s="89">
        <v>85.532815808045171</v>
      </c>
      <c r="M14" s="972">
        <v>3.2110091743119269</v>
      </c>
      <c r="N14" s="968">
        <v>2.3994354269583624</v>
      </c>
      <c r="O14" s="190"/>
    </row>
    <row r="15" spans="1:15" s="33" customFormat="1" ht="9.9499999999999993" customHeight="1">
      <c r="A15" s="32"/>
      <c r="B15" s="58"/>
      <c r="C15" s="58"/>
      <c r="D15" s="58"/>
      <c r="E15" s="59"/>
      <c r="F15" s="59"/>
      <c r="G15" s="59"/>
      <c r="H15" s="59"/>
      <c r="I15" s="59"/>
      <c r="J15" s="59"/>
      <c r="K15" s="59"/>
      <c r="L15" s="59"/>
      <c r="M15" s="59"/>
      <c r="N15" s="965">
        <v>0</v>
      </c>
      <c r="O15" s="190"/>
    </row>
    <row r="16" spans="1:15" s="33" customFormat="1" ht="20.100000000000001" customHeight="1">
      <c r="A16" s="32"/>
      <c r="B16" s="1205" t="s">
        <v>329</v>
      </c>
      <c r="C16" s="1311" t="s">
        <v>480</v>
      </c>
      <c r="D16" s="1312"/>
      <c r="E16" s="163">
        <v>285</v>
      </c>
      <c r="F16" s="308">
        <v>67</v>
      </c>
      <c r="G16" s="309">
        <v>21</v>
      </c>
      <c r="H16" s="309" t="s">
        <v>1359</v>
      </c>
      <c r="I16" s="309" t="s">
        <v>1377</v>
      </c>
      <c r="J16" s="309" t="s">
        <v>1359</v>
      </c>
      <c r="K16" s="310">
        <v>38</v>
      </c>
      <c r="L16" s="311">
        <v>191</v>
      </c>
      <c r="M16" s="311">
        <v>14</v>
      </c>
      <c r="N16" s="969">
        <v>13</v>
      </c>
      <c r="O16" s="190"/>
    </row>
    <row r="17" spans="1:15" s="33" customFormat="1" ht="20.100000000000001" customHeight="1">
      <c r="A17" s="32"/>
      <c r="B17" s="1182"/>
      <c r="C17" s="312"/>
      <c r="D17" s="254" t="s">
        <v>97</v>
      </c>
      <c r="E17" s="313">
        <v>100</v>
      </c>
      <c r="F17" s="314">
        <v>23.508771929824562</v>
      </c>
      <c r="G17" s="315">
        <v>31.343283582089555</v>
      </c>
      <c r="H17" s="315" t="s">
        <v>1359</v>
      </c>
      <c r="I17" s="315" t="s">
        <v>1377</v>
      </c>
      <c r="J17" s="315" t="s">
        <v>1350</v>
      </c>
      <c r="K17" s="315">
        <v>56.71641791044776</v>
      </c>
      <c r="L17" s="313">
        <v>67.017543859649123</v>
      </c>
      <c r="M17" s="337">
        <v>4.9122807017543861</v>
      </c>
      <c r="N17" s="970">
        <v>4.5614035087719316</v>
      </c>
      <c r="O17" s="190"/>
    </row>
    <row r="18" spans="1:15" s="278" customFormat="1" ht="20.100000000000001" customHeight="1">
      <c r="A18" s="317"/>
      <c r="B18" s="1182"/>
      <c r="C18" s="1313" t="s">
        <v>481</v>
      </c>
      <c r="D18" s="1314"/>
      <c r="E18" s="331">
        <v>328</v>
      </c>
      <c r="F18" s="332">
        <v>69</v>
      </c>
      <c r="G18" s="319">
        <v>23</v>
      </c>
      <c r="H18" s="319" t="s">
        <v>1349</v>
      </c>
      <c r="I18" s="319" t="s">
        <v>1377</v>
      </c>
      <c r="J18" s="319" t="s">
        <v>1360</v>
      </c>
      <c r="K18" s="333">
        <v>38</v>
      </c>
      <c r="L18" s="334">
        <v>232</v>
      </c>
      <c r="M18" s="334">
        <v>14</v>
      </c>
      <c r="N18" s="965">
        <v>13</v>
      </c>
      <c r="O18" s="321"/>
    </row>
    <row r="19" spans="1:15" s="33" customFormat="1" ht="20.100000000000001" customHeight="1">
      <c r="A19" s="32"/>
      <c r="B19" s="1182"/>
      <c r="C19" s="322"/>
      <c r="D19" s="254" t="s">
        <v>97</v>
      </c>
      <c r="E19" s="335">
        <v>100</v>
      </c>
      <c r="F19" s="336">
        <v>21.036585365853657</v>
      </c>
      <c r="G19" s="315">
        <v>33.333333333333329</v>
      </c>
      <c r="H19" s="315" t="s">
        <v>1349</v>
      </c>
      <c r="I19" s="315" t="s">
        <v>1379</v>
      </c>
      <c r="J19" s="315" t="s">
        <v>1360</v>
      </c>
      <c r="K19" s="316">
        <v>55.072463768115945</v>
      </c>
      <c r="L19" s="337">
        <v>70.731707317073173</v>
      </c>
      <c r="M19" s="973">
        <v>4.2682926829268295</v>
      </c>
      <c r="N19" s="970">
        <v>3.9634146341463463</v>
      </c>
      <c r="O19" s="190"/>
    </row>
    <row r="20" spans="1:15" s="33" customFormat="1" ht="20.100000000000001" customHeight="1">
      <c r="A20" s="32"/>
      <c r="B20" s="1182"/>
      <c r="C20" s="1315" t="s">
        <v>482</v>
      </c>
      <c r="D20" s="1316"/>
      <c r="E20" s="220" t="s">
        <v>1377</v>
      </c>
      <c r="F20" s="324" t="s">
        <v>1360</v>
      </c>
      <c r="G20" s="325" t="s">
        <v>1361</v>
      </c>
      <c r="H20" s="325" t="s">
        <v>381</v>
      </c>
      <c r="I20" s="325" t="s">
        <v>381</v>
      </c>
      <c r="J20" s="325" t="s">
        <v>381</v>
      </c>
      <c r="K20" s="326" t="s">
        <v>381</v>
      </c>
      <c r="L20" s="327" t="s">
        <v>1358</v>
      </c>
      <c r="M20" s="327" t="s">
        <v>1363</v>
      </c>
      <c r="N20" s="974" t="s">
        <v>1375</v>
      </c>
      <c r="O20" s="190"/>
    </row>
    <row r="21" spans="1:15" s="33" customFormat="1" ht="20.100000000000001" customHeight="1">
      <c r="A21" s="32"/>
      <c r="B21" s="1182"/>
      <c r="C21" s="298"/>
      <c r="D21" s="254" t="s">
        <v>478</v>
      </c>
      <c r="E21" s="313" t="s">
        <v>1377</v>
      </c>
      <c r="F21" s="314" t="s">
        <v>1349</v>
      </c>
      <c r="G21" s="315" t="s">
        <v>1349</v>
      </c>
      <c r="H21" s="315" t="s">
        <v>381</v>
      </c>
      <c r="I21" s="315" t="s">
        <v>381</v>
      </c>
      <c r="J21" s="315" t="s">
        <v>381</v>
      </c>
      <c r="K21" s="316" t="s">
        <v>381</v>
      </c>
      <c r="L21" s="313" t="s">
        <v>1349</v>
      </c>
      <c r="M21" s="337" t="s">
        <v>1363</v>
      </c>
      <c r="N21" s="975" t="s">
        <v>1376</v>
      </c>
      <c r="O21" s="190"/>
    </row>
    <row r="22" spans="1:15" s="33" customFormat="1" ht="20.100000000000001" customHeight="1">
      <c r="A22" s="32"/>
      <c r="B22" s="1182"/>
      <c r="C22" s="1317" t="s">
        <v>479</v>
      </c>
      <c r="D22" s="1318"/>
      <c r="E22" s="168">
        <v>324</v>
      </c>
      <c r="F22" s="324">
        <v>67</v>
      </c>
      <c r="G22" s="325">
        <v>21</v>
      </c>
      <c r="H22" s="325" t="s">
        <v>1361</v>
      </c>
      <c r="I22" s="325" t="s">
        <v>1377</v>
      </c>
      <c r="J22" s="325" t="s">
        <v>1362</v>
      </c>
      <c r="K22" s="326">
        <v>38</v>
      </c>
      <c r="L22" s="328">
        <v>231</v>
      </c>
      <c r="M22" s="328">
        <v>13</v>
      </c>
      <c r="N22" s="971">
        <v>13</v>
      </c>
      <c r="O22" s="190"/>
    </row>
    <row r="23" spans="1:15" s="33" customFormat="1" ht="20.100000000000001" customHeight="1">
      <c r="A23" s="32"/>
      <c r="B23" s="1184"/>
      <c r="C23" s="296"/>
      <c r="D23" s="228" t="s">
        <v>97</v>
      </c>
      <c r="E23" s="89">
        <v>100</v>
      </c>
      <c r="F23" s="329">
        <v>20.679012345679013</v>
      </c>
      <c r="G23" s="88">
        <v>31.343283582089555</v>
      </c>
      <c r="H23" s="88" t="s">
        <v>1361</v>
      </c>
      <c r="I23" s="88" t="s">
        <v>1377</v>
      </c>
      <c r="J23" s="88" t="s">
        <v>1349</v>
      </c>
      <c r="K23" s="330">
        <v>56.71641791044776</v>
      </c>
      <c r="L23" s="89">
        <v>71.296296296296291</v>
      </c>
      <c r="M23" s="972">
        <v>4.0123456790123457</v>
      </c>
      <c r="N23" s="968">
        <v>4.0123456790123555</v>
      </c>
      <c r="O23" s="190"/>
    </row>
    <row r="24" spans="1:15" s="33" customFormat="1" ht="15" customHeight="1">
      <c r="A24" s="32"/>
      <c r="B24" s="65" t="s">
        <v>483</v>
      </c>
      <c r="C24" s="65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963"/>
      <c r="O24" s="190"/>
    </row>
    <row r="25" spans="1:15" s="33" customFormat="1" ht="15" customHeight="1">
      <c r="A25" s="32"/>
      <c r="B25" s="65" t="s">
        <v>1337</v>
      </c>
      <c r="C25" s="65"/>
      <c r="D25" s="65"/>
      <c r="E25" s="66"/>
      <c r="F25" s="66"/>
      <c r="G25" s="66"/>
      <c r="H25" s="66"/>
      <c r="I25" s="66"/>
      <c r="J25" s="66"/>
      <c r="K25" s="66"/>
      <c r="L25" s="66"/>
    </row>
    <row r="26" spans="1:15" s="33" customFormat="1" ht="15" customHeight="1">
      <c r="A26" s="32"/>
      <c r="B26" s="65"/>
      <c r="C26" s="65"/>
      <c r="D26" s="65"/>
      <c r="E26" s="66"/>
      <c r="F26" s="66"/>
      <c r="G26" s="66"/>
      <c r="H26" s="66"/>
      <c r="I26" s="338"/>
      <c r="J26" s="338"/>
      <c r="K26" s="338"/>
      <c r="L26" s="338"/>
    </row>
    <row r="27" spans="1:15" s="33" customFormat="1" ht="15" customHeight="1">
      <c r="A27" s="32"/>
      <c r="B27" s="65"/>
      <c r="C27" s="65"/>
      <c r="D27" s="65"/>
      <c r="E27" s="954"/>
      <c r="F27" s="954"/>
      <c r="G27" s="954"/>
      <c r="H27" s="954"/>
      <c r="I27" s="954"/>
      <c r="J27" s="954"/>
      <c r="K27" s="954"/>
      <c r="L27" s="954"/>
      <c r="M27" s="954"/>
    </row>
    <row r="28" spans="1:15" s="33" customFormat="1" ht="14.25">
      <c r="E28" s="72"/>
      <c r="F28" s="72"/>
      <c r="G28" s="72"/>
      <c r="H28" s="72"/>
      <c r="I28" s="72"/>
      <c r="J28" s="72"/>
      <c r="K28" s="72"/>
      <c r="L28" s="72"/>
      <c r="M28" s="72"/>
    </row>
    <row r="29" spans="1:15">
      <c r="E29" s="321"/>
      <c r="F29" s="321"/>
      <c r="G29" s="321"/>
      <c r="H29" s="321"/>
      <c r="I29" s="321"/>
      <c r="J29" s="321"/>
      <c r="K29" s="321"/>
      <c r="L29" s="321"/>
      <c r="M29" s="321"/>
    </row>
    <row r="30" spans="1:15">
      <c r="E30" s="350"/>
      <c r="F30" s="350"/>
      <c r="G30" s="350"/>
      <c r="H30" s="350"/>
      <c r="I30" s="350"/>
      <c r="J30" s="350"/>
      <c r="K30" s="350"/>
      <c r="L30" s="350"/>
      <c r="M30" s="350"/>
    </row>
    <row r="31" spans="1:15">
      <c r="E31" s="306"/>
      <c r="F31" s="306"/>
      <c r="G31" s="306"/>
      <c r="H31" s="306"/>
      <c r="I31" s="306"/>
      <c r="J31" s="306"/>
      <c r="K31" s="306"/>
      <c r="L31" s="306"/>
      <c r="M31" s="306"/>
    </row>
    <row r="32" spans="1:15">
      <c r="E32" s="350"/>
      <c r="F32" s="350"/>
      <c r="G32" s="350"/>
      <c r="H32" s="350"/>
      <c r="I32" s="350"/>
      <c r="J32" s="350"/>
      <c r="K32" s="350"/>
      <c r="L32" s="350"/>
      <c r="M32" s="350"/>
    </row>
    <row r="33" spans="5:13">
      <c r="E33" s="306"/>
      <c r="F33" s="306"/>
      <c r="G33" s="306"/>
      <c r="H33" s="306"/>
      <c r="I33" s="306"/>
      <c r="J33" s="306"/>
      <c r="K33" s="306"/>
      <c r="L33" s="306"/>
      <c r="M33" s="306"/>
    </row>
    <row r="34" spans="5:13">
      <c r="E34" s="350"/>
      <c r="F34" s="350"/>
      <c r="G34" s="350"/>
      <c r="H34" s="350"/>
      <c r="I34" s="350"/>
      <c r="J34" s="350"/>
      <c r="K34" s="350"/>
      <c r="L34" s="350"/>
      <c r="M34" s="350"/>
    </row>
    <row r="35" spans="5:13">
      <c r="E35" s="306"/>
      <c r="F35" s="306"/>
      <c r="G35" s="306"/>
      <c r="H35" s="306"/>
      <c r="I35" s="306"/>
      <c r="J35" s="306"/>
      <c r="K35" s="306"/>
      <c r="L35" s="306"/>
      <c r="M35" s="306"/>
    </row>
    <row r="36" spans="5:13">
      <c r="E36" s="306"/>
      <c r="F36" s="306"/>
      <c r="G36" s="306"/>
      <c r="H36" s="306"/>
      <c r="I36" s="306"/>
      <c r="J36" s="306"/>
      <c r="K36" s="306"/>
      <c r="L36" s="306"/>
      <c r="M36" s="306"/>
    </row>
    <row r="37" spans="5:13">
      <c r="E37" s="350"/>
      <c r="F37" s="350"/>
      <c r="G37" s="350"/>
      <c r="H37" s="350"/>
      <c r="I37" s="350"/>
      <c r="J37" s="350"/>
      <c r="K37" s="350"/>
      <c r="L37" s="350"/>
      <c r="M37" s="350"/>
    </row>
    <row r="38" spans="5:13">
      <c r="E38" s="321"/>
      <c r="F38" s="321"/>
      <c r="G38" s="321"/>
      <c r="H38" s="321"/>
      <c r="I38" s="321"/>
      <c r="J38" s="321"/>
      <c r="K38" s="321"/>
      <c r="L38" s="321"/>
      <c r="M38" s="321"/>
    </row>
    <row r="39" spans="5:13">
      <c r="E39" s="350"/>
      <c r="F39" s="350"/>
      <c r="G39" s="350"/>
      <c r="H39" s="350"/>
      <c r="I39" s="350"/>
      <c r="J39" s="350"/>
      <c r="K39" s="350"/>
      <c r="L39" s="350"/>
      <c r="M39" s="350"/>
    </row>
    <row r="40" spans="5:13">
      <c r="E40" s="306"/>
      <c r="F40" s="306"/>
      <c r="G40" s="306"/>
      <c r="H40" s="306"/>
      <c r="I40" s="306"/>
      <c r="J40" s="306"/>
      <c r="K40" s="306"/>
      <c r="L40" s="306"/>
      <c r="M40" s="306"/>
    </row>
    <row r="41" spans="5:13">
      <c r="E41" s="350"/>
      <c r="F41" s="350"/>
      <c r="G41" s="350"/>
      <c r="H41" s="350"/>
      <c r="I41" s="350"/>
      <c r="J41" s="350"/>
      <c r="K41" s="350"/>
      <c r="L41" s="350"/>
      <c r="M41" s="350"/>
    </row>
    <row r="42" spans="5:13">
      <c r="E42" s="306"/>
      <c r="F42" s="306"/>
      <c r="G42" s="306"/>
      <c r="H42" s="306"/>
      <c r="I42" s="306"/>
      <c r="J42" s="306"/>
      <c r="K42" s="306"/>
      <c r="L42" s="306"/>
      <c r="M42" s="306"/>
    </row>
    <row r="43" spans="5:13">
      <c r="E43" s="350"/>
      <c r="F43" s="350"/>
      <c r="G43" s="350"/>
      <c r="H43" s="350"/>
      <c r="I43" s="350"/>
      <c r="J43" s="350"/>
      <c r="K43" s="350"/>
      <c r="L43" s="350"/>
      <c r="M43" s="350"/>
    </row>
  </sheetData>
  <mergeCells count="18">
    <mergeCell ref="B16:B23"/>
    <mergeCell ref="C16:D16"/>
    <mergeCell ref="C18:D18"/>
    <mergeCell ref="C20:D20"/>
    <mergeCell ref="C22:D22"/>
    <mergeCell ref="N5:N6"/>
    <mergeCell ref="B7:B14"/>
    <mergeCell ref="C7:D7"/>
    <mergeCell ref="C9:D9"/>
    <mergeCell ref="C11:D11"/>
    <mergeCell ref="C13:D13"/>
    <mergeCell ref="B4:D6"/>
    <mergeCell ref="E4:E6"/>
    <mergeCell ref="F4:M4"/>
    <mergeCell ref="F5:F6"/>
    <mergeCell ref="G5:K5"/>
    <mergeCell ref="L5:L6"/>
    <mergeCell ref="M5:M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R42"/>
  <sheetViews>
    <sheetView showZeros="0" topLeftCell="B1" zoomScaleNormal="100" zoomScaleSheetLayoutView="100" workbookViewId="0">
      <selection activeCell="Q23" sqref="Q23"/>
    </sheetView>
  </sheetViews>
  <sheetFormatPr defaultColWidth="9" defaultRowHeight="12.75"/>
  <cols>
    <col min="1" max="1" width="1.25" style="190" customWidth="1"/>
    <col min="2" max="2" width="13" style="190" customWidth="1"/>
    <col min="3" max="3" width="5.875" style="190" customWidth="1"/>
    <col min="4" max="4" width="8.625" style="190" customWidth="1"/>
    <col min="5" max="6" width="10.625" style="190" customWidth="1"/>
    <col min="7" max="7" width="8.625" style="190" customWidth="1"/>
    <col min="8" max="9" width="10.625" style="190" customWidth="1"/>
    <col min="10" max="10" width="8.625" style="190" customWidth="1"/>
    <col min="11" max="12" width="10.625" style="190" customWidth="1"/>
    <col min="13" max="13" width="10.875" style="190" customWidth="1"/>
    <col min="14" max="16384" width="9" style="190"/>
  </cols>
  <sheetData>
    <row r="1" spans="1:18" ht="14.1" customHeight="1">
      <c r="A1" s="189"/>
      <c r="B1" s="28" t="s">
        <v>88</v>
      </c>
      <c r="C1" s="28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8" ht="20.100000000000001" customHeight="1">
      <c r="A2" s="189"/>
      <c r="B2" s="1" t="s">
        <v>484</v>
      </c>
      <c r="C2" s="1"/>
      <c r="D2" s="1"/>
      <c r="E2" s="189"/>
      <c r="F2" s="189"/>
      <c r="G2" s="189"/>
      <c r="H2" s="189"/>
      <c r="I2" s="189"/>
      <c r="J2" s="189"/>
      <c r="K2" s="189"/>
      <c r="L2" s="189"/>
      <c r="M2" s="189"/>
    </row>
    <row r="3" spans="1:18" s="33" customFormat="1" ht="20.100000000000001" customHeight="1">
      <c r="A3" s="339"/>
      <c r="B3" s="1164"/>
      <c r="C3" s="1164"/>
      <c r="D3" s="1164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1" t="s">
        <v>486</v>
      </c>
    </row>
    <row r="4" spans="1:18" s="33" customFormat="1" ht="20.100000000000001" customHeight="1">
      <c r="A4" s="339"/>
      <c r="B4" s="1187" t="s">
        <v>487</v>
      </c>
      <c r="C4" s="1187"/>
      <c r="D4" s="1188"/>
      <c r="E4" s="1077" t="s">
        <v>488</v>
      </c>
      <c r="F4" s="1083"/>
      <c r="G4" s="1083"/>
      <c r="H4" s="1083"/>
      <c r="I4" s="1083"/>
      <c r="J4" s="1083"/>
      <c r="K4" s="1083"/>
      <c r="L4" s="1083"/>
      <c r="M4" s="1083"/>
      <c r="N4" s="1083"/>
      <c r="O4" s="1083"/>
      <c r="P4" s="1083"/>
      <c r="Q4" s="1083"/>
      <c r="R4" s="190"/>
    </row>
    <row r="5" spans="1:18" s="33" customFormat="1" ht="20.100000000000001" customHeight="1">
      <c r="A5" s="339"/>
      <c r="B5" s="1165"/>
      <c r="C5" s="1165"/>
      <c r="D5" s="1166"/>
      <c r="E5" s="1150"/>
      <c r="F5" s="340" t="s">
        <v>489</v>
      </c>
      <c r="G5" s="341" t="s">
        <v>490</v>
      </c>
      <c r="H5" s="342" t="s">
        <v>491</v>
      </c>
      <c r="I5" s="342" t="s">
        <v>492</v>
      </c>
      <c r="J5" s="342" t="s">
        <v>493</v>
      </c>
      <c r="K5" s="342" t="s">
        <v>494</v>
      </c>
      <c r="L5" s="342" t="s">
        <v>495</v>
      </c>
      <c r="M5" s="342" t="s">
        <v>496</v>
      </c>
      <c r="N5" s="342" t="s">
        <v>497</v>
      </c>
      <c r="O5" s="342" t="s">
        <v>498</v>
      </c>
      <c r="P5" s="342" t="s">
        <v>499</v>
      </c>
      <c r="Q5" s="343" t="s">
        <v>500</v>
      </c>
      <c r="R5" s="190"/>
    </row>
    <row r="6" spans="1:18" s="33" customFormat="1" ht="20.100000000000001" customHeight="1">
      <c r="A6" s="339"/>
      <c r="B6" s="1205" t="s">
        <v>501</v>
      </c>
      <c r="C6" s="1311" t="s">
        <v>502</v>
      </c>
      <c r="D6" s="1312"/>
      <c r="E6" s="215">
        <v>1885</v>
      </c>
      <c r="F6" s="308">
        <v>37</v>
      </c>
      <c r="G6" s="309">
        <v>13</v>
      </c>
      <c r="H6" s="309">
        <v>19</v>
      </c>
      <c r="I6" s="309">
        <v>107</v>
      </c>
      <c r="J6" s="309">
        <v>245</v>
      </c>
      <c r="K6" s="309">
        <v>237</v>
      </c>
      <c r="L6" s="309">
        <v>206</v>
      </c>
      <c r="M6" s="309">
        <v>222</v>
      </c>
      <c r="N6" s="309">
        <v>255</v>
      </c>
      <c r="O6" s="309">
        <v>308</v>
      </c>
      <c r="P6" s="309">
        <v>140</v>
      </c>
      <c r="Q6" s="212">
        <v>96</v>
      </c>
      <c r="R6" s="190"/>
    </row>
    <row r="7" spans="1:18" s="33" customFormat="1" ht="20.100000000000001" customHeight="1">
      <c r="A7" s="339"/>
      <c r="B7" s="1182"/>
      <c r="C7" s="312"/>
      <c r="D7" s="254" t="s">
        <v>504</v>
      </c>
      <c r="E7" s="82">
        <v>100</v>
      </c>
      <c r="F7" s="344">
        <v>1.9628647214854114</v>
      </c>
      <c r="G7" s="81">
        <v>0.68965517241379315</v>
      </c>
      <c r="H7" s="81">
        <v>1.0079575596816976</v>
      </c>
      <c r="I7" s="81">
        <v>5.6763925729442972</v>
      </c>
      <c r="J7" s="81">
        <v>12.9973474801061</v>
      </c>
      <c r="K7" s="81">
        <v>12.572944297082229</v>
      </c>
      <c r="L7" s="81">
        <v>10.928381962864721</v>
      </c>
      <c r="M7" s="81">
        <v>11.777188328912466</v>
      </c>
      <c r="N7" s="81">
        <v>13.527851458885943</v>
      </c>
      <c r="O7" s="81">
        <v>16.339522546419097</v>
      </c>
      <c r="P7" s="81">
        <v>7.4270557029177713</v>
      </c>
      <c r="Q7" s="79">
        <v>5.0928381962864719</v>
      </c>
      <c r="R7" s="190"/>
    </row>
    <row r="8" spans="1:18" s="278" customFormat="1" ht="20.100000000000001" customHeight="1">
      <c r="A8" s="345"/>
      <c r="B8" s="1182"/>
      <c r="C8" s="1313" t="s">
        <v>505</v>
      </c>
      <c r="D8" s="1314"/>
      <c r="E8" s="795">
        <v>2845</v>
      </c>
      <c r="F8" s="976">
        <v>54</v>
      </c>
      <c r="G8" s="977">
        <v>20</v>
      </c>
      <c r="H8" s="977">
        <v>27</v>
      </c>
      <c r="I8" s="977">
        <v>145</v>
      </c>
      <c r="J8" s="977">
        <v>356</v>
      </c>
      <c r="K8" s="977">
        <v>342</v>
      </c>
      <c r="L8" s="977">
        <v>319</v>
      </c>
      <c r="M8" s="977">
        <v>328</v>
      </c>
      <c r="N8" s="977">
        <v>397</v>
      </c>
      <c r="O8" s="977">
        <v>487</v>
      </c>
      <c r="P8" s="977">
        <v>217</v>
      </c>
      <c r="Q8" s="978">
        <v>153</v>
      </c>
      <c r="R8" s="321"/>
    </row>
    <row r="9" spans="1:18" s="33" customFormat="1" ht="20.100000000000001" customHeight="1">
      <c r="A9" s="339"/>
      <c r="B9" s="1182"/>
      <c r="C9" s="322"/>
      <c r="D9" s="254" t="s">
        <v>503</v>
      </c>
      <c r="E9" s="51">
        <v>100</v>
      </c>
      <c r="F9" s="344">
        <v>1.8980667838312828</v>
      </c>
      <c r="G9" s="81">
        <v>0.70298769771528991</v>
      </c>
      <c r="H9" s="81">
        <v>0.9490333919156414</v>
      </c>
      <c r="I9" s="81">
        <v>5.0966608084358525</v>
      </c>
      <c r="J9" s="81">
        <v>12.513181019332162</v>
      </c>
      <c r="K9" s="81">
        <v>12.021089630931458</v>
      </c>
      <c r="L9" s="81">
        <v>11.212653778558876</v>
      </c>
      <c r="M9" s="81">
        <v>11.528998242530756</v>
      </c>
      <c r="N9" s="81">
        <v>13.954305799648505</v>
      </c>
      <c r="O9" s="81">
        <v>17.11775043936731</v>
      </c>
      <c r="P9" s="81">
        <v>7.6274165202108959</v>
      </c>
      <c r="Q9" s="79">
        <v>5.3778558875219682</v>
      </c>
      <c r="R9" s="190"/>
    </row>
    <row r="10" spans="1:18" s="33" customFormat="1" ht="20.100000000000001" customHeight="1">
      <c r="A10" s="339"/>
      <c r="B10" s="1182"/>
      <c r="C10" s="1315" t="s">
        <v>506</v>
      </c>
      <c r="D10" s="1316"/>
      <c r="E10" s="888">
        <v>11</v>
      </c>
      <c r="F10" s="324" t="s">
        <v>1351</v>
      </c>
      <c r="G10" s="325" t="s">
        <v>381</v>
      </c>
      <c r="H10" s="325" t="s">
        <v>381</v>
      </c>
      <c r="I10" s="325" t="s">
        <v>1351</v>
      </c>
      <c r="J10" s="325" t="s">
        <v>1365</v>
      </c>
      <c r="K10" s="325" t="s">
        <v>1349</v>
      </c>
      <c r="L10" s="325" t="s">
        <v>1366</v>
      </c>
      <c r="M10" s="325" t="s">
        <v>381</v>
      </c>
      <c r="N10" s="325" t="s">
        <v>381</v>
      </c>
      <c r="O10" s="325" t="s">
        <v>1366</v>
      </c>
      <c r="P10" s="325" t="s">
        <v>1349</v>
      </c>
      <c r="Q10" s="882" t="s">
        <v>381</v>
      </c>
      <c r="R10" s="190"/>
    </row>
    <row r="11" spans="1:18" s="33" customFormat="1" ht="20.100000000000001" customHeight="1">
      <c r="A11" s="339"/>
      <c r="B11" s="1182"/>
      <c r="C11" s="298"/>
      <c r="D11" s="254" t="s">
        <v>507</v>
      </c>
      <c r="E11" s="82">
        <v>100</v>
      </c>
      <c r="F11" s="344" t="s">
        <v>1349</v>
      </c>
      <c r="G11" s="81" t="s">
        <v>381</v>
      </c>
      <c r="H11" s="81" t="s">
        <v>381</v>
      </c>
      <c r="I11" s="81" t="s">
        <v>1349</v>
      </c>
      <c r="J11" s="81" t="s">
        <v>1364</v>
      </c>
      <c r="K11" s="81" t="s">
        <v>1350</v>
      </c>
      <c r="L11" s="81" t="s">
        <v>1366</v>
      </c>
      <c r="M11" s="81" t="s">
        <v>381</v>
      </c>
      <c r="N11" s="81" t="s">
        <v>381</v>
      </c>
      <c r="O11" s="81" t="s">
        <v>1349</v>
      </c>
      <c r="P11" s="81" t="s">
        <v>1367</v>
      </c>
      <c r="Q11" s="79" t="s">
        <v>381</v>
      </c>
      <c r="R11" s="190"/>
    </row>
    <row r="12" spans="1:18" s="33" customFormat="1" ht="20.100000000000001" customHeight="1">
      <c r="A12" s="339"/>
      <c r="B12" s="1183"/>
      <c r="C12" s="1317" t="s">
        <v>508</v>
      </c>
      <c r="D12" s="1318"/>
      <c r="E12" s="888">
        <v>2834</v>
      </c>
      <c r="F12" s="324">
        <v>52</v>
      </c>
      <c r="G12" s="325">
        <v>20</v>
      </c>
      <c r="H12" s="325">
        <v>27</v>
      </c>
      <c r="I12" s="325">
        <v>144</v>
      </c>
      <c r="J12" s="325">
        <v>355</v>
      </c>
      <c r="K12" s="325">
        <v>340</v>
      </c>
      <c r="L12" s="325">
        <v>318</v>
      </c>
      <c r="M12" s="325">
        <v>328</v>
      </c>
      <c r="N12" s="325">
        <v>397</v>
      </c>
      <c r="O12" s="325">
        <v>484</v>
      </c>
      <c r="P12" s="325">
        <v>216</v>
      </c>
      <c r="Q12" s="882">
        <v>153</v>
      </c>
      <c r="R12" s="190"/>
    </row>
    <row r="13" spans="1:18" s="33" customFormat="1" ht="20.100000000000001" customHeight="1">
      <c r="A13" s="339"/>
      <c r="B13" s="1184"/>
      <c r="C13" s="296"/>
      <c r="D13" s="228" t="s">
        <v>503</v>
      </c>
      <c r="E13" s="57">
        <v>100</v>
      </c>
      <c r="F13" s="233">
        <v>1.834862385321101</v>
      </c>
      <c r="G13" s="56">
        <v>0.70571630204657732</v>
      </c>
      <c r="H13" s="56">
        <v>0.95271700776287938</v>
      </c>
      <c r="I13" s="56">
        <v>5.0811573747353567</v>
      </c>
      <c r="J13" s="56">
        <v>12.526464361326747</v>
      </c>
      <c r="K13" s="56">
        <v>11.997177134791814</v>
      </c>
      <c r="L13" s="56">
        <v>11.22088920254058</v>
      </c>
      <c r="M13" s="56">
        <v>11.573747353563867</v>
      </c>
      <c r="N13" s="56">
        <v>14.00846859562456</v>
      </c>
      <c r="O13" s="56">
        <v>17.078334509527171</v>
      </c>
      <c r="P13" s="56">
        <v>7.621736062103035</v>
      </c>
      <c r="Q13" s="54">
        <v>5.3987297106563163</v>
      </c>
      <c r="R13" s="190"/>
    </row>
    <row r="14" spans="1:18" s="33" customFormat="1" ht="9.9499999999999993" customHeight="1">
      <c r="A14" s="339"/>
      <c r="B14" s="58"/>
      <c r="C14" s="58"/>
      <c r="D14" s="58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190"/>
    </row>
    <row r="15" spans="1:18" s="33" customFormat="1" ht="20.100000000000001" customHeight="1">
      <c r="A15" s="339"/>
      <c r="B15" s="1205" t="s">
        <v>509</v>
      </c>
      <c r="C15" s="1311" t="s">
        <v>510</v>
      </c>
      <c r="D15" s="1312"/>
      <c r="E15" s="470">
        <v>285</v>
      </c>
      <c r="F15" s="980" t="s">
        <v>381</v>
      </c>
      <c r="G15" s="309" t="s">
        <v>1349</v>
      </c>
      <c r="H15" s="309" t="s">
        <v>1350</v>
      </c>
      <c r="I15" s="309">
        <v>14</v>
      </c>
      <c r="J15" s="309">
        <v>34</v>
      </c>
      <c r="K15" s="309">
        <v>54</v>
      </c>
      <c r="L15" s="309">
        <v>42</v>
      </c>
      <c r="M15" s="309">
        <v>39</v>
      </c>
      <c r="N15" s="309">
        <v>41</v>
      </c>
      <c r="O15" s="309">
        <v>38</v>
      </c>
      <c r="P15" s="309">
        <v>12</v>
      </c>
      <c r="Q15" s="212">
        <v>5</v>
      </c>
      <c r="R15" s="190"/>
    </row>
    <row r="16" spans="1:18" s="33" customFormat="1" ht="20.100000000000001" customHeight="1">
      <c r="A16" s="339"/>
      <c r="B16" s="1182"/>
      <c r="C16" s="312"/>
      <c r="D16" s="254" t="s">
        <v>503</v>
      </c>
      <c r="E16" s="346">
        <v>100</v>
      </c>
      <c r="F16" s="344" t="s">
        <v>381</v>
      </c>
      <c r="G16" s="79" t="s">
        <v>1366</v>
      </c>
      <c r="H16" s="79" t="s">
        <v>1349</v>
      </c>
      <c r="I16" s="79">
        <v>4.9122807017543861</v>
      </c>
      <c r="J16" s="79">
        <v>11.929824561403509</v>
      </c>
      <c r="K16" s="79">
        <v>18.947368421052634</v>
      </c>
      <c r="L16" s="79">
        <v>14.736842105263156</v>
      </c>
      <c r="M16" s="79">
        <v>13.684210526315791</v>
      </c>
      <c r="N16" s="79">
        <v>14.385964912280702</v>
      </c>
      <c r="O16" s="79">
        <v>13.333333333333334</v>
      </c>
      <c r="P16" s="79">
        <v>4.2105263157894735</v>
      </c>
      <c r="Q16" s="79">
        <v>1.7543859649122806</v>
      </c>
      <c r="R16" s="190"/>
    </row>
    <row r="17" spans="1:18" s="278" customFormat="1" ht="20.100000000000001" customHeight="1">
      <c r="A17" s="345"/>
      <c r="B17" s="1182"/>
      <c r="C17" s="1313" t="s">
        <v>481</v>
      </c>
      <c r="D17" s="1314"/>
      <c r="E17" s="982">
        <v>328</v>
      </c>
      <c r="F17" s="983" t="s">
        <v>381</v>
      </c>
      <c r="G17" s="977" t="s">
        <v>1349</v>
      </c>
      <c r="H17" s="977" t="s">
        <v>1349</v>
      </c>
      <c r="I17" s="977">
        <v>16</v>
      </c>
      <c r="J17" s="977">
        <v>44</v>
      </c>
      <c r="K17" s="977">
        <v>61</v>
      </c>
      <c r="L17" s="977">
        <v>49</v>
      </c>
      <c r="M17" s="977">
        <v>44</v>
      </c>
      <c r="N17" s="977">
        <v>43</v>
      </c>
      <c r="O17" s="977">
        <v>47</v>
      </c>
      <c r="P17" s="977">
        <v>13</v>
      </c>
      <c r="Q17" s="978">
        <v>5</v>
      </c>
      <c r="R17" s="321"/>
    </row>
    <row r="18" spans="1:18" s="33" customFormat="1" ht="20.100000000000001" customHeight="1">
      <c r="A18" s="339"/>
      <c r="B18" s="1182"/>
      <c r="C18" s="322"/>
      <c r="D18" s="254" t="s">
        <v>511</v>
      </c>
      <c r="E18" s="348">
        <v>100</v>
      </c>
      <c r="F18" s="344" t="s">
        <v>381</v>
      </c>
      <c r="G18" s="81" t="s">
        <v>1350</v>
      </c>
      <c r="H18" s="81" t="s">
        <v>1349</v>
      </c>
      <c r="I18" s="81">
        <v>4.8780487804878048</v>
      </c>
      <c r="J18" s="81">
        <v>13.414634146341465</v>
      </c>
      <c r="K18" s="81">
        <v>18.597560975609756</v>
      </c>
      <c r="L18" s="81">
        <v>14.939024390243901</v>
      </c>
      <c r="M18" s="81">
        <v>13.414634146341465</v>
      </c>
      <c r="N18" s="81">
        <v>13.109756097560975</v>
      </c>
      <c r="O18" s="81">
        <v>14.329268292682926</v>
      </c>
      <c r="P18" s="81">
        <v>3.9634146341463414</v>
      </c>
      <c r="Q18" s="79">
        <v>1.524390243902439</v>
      </c>
      <c r="R18" s="190"/>
    </row>
    <row r="19" spans="1:18" s="33" customFormat="1" ht="20.100000000000001" customHeight="1">
      <c r="A19" s="339"/>
      <c r="B19" s="1182"/>
      <c r="C19" s="1315" t="s">
        <v>506</v>
      </c>
      <c r="D19" s="1316"/>
      <c r="E19" s="902" t="s">
        <v>1377</v>
      </c>
      <c r="F19" s="983" t="s">
        <v>381</v>
      </c>
      <c r="G19" s="325" t="s">
        <v>381</v>
      </c>
      <c r="H19" s="325" t="s">
        <v>381</v>
      </c>
      <c r="I19" s="325" t="s">
        <v>1350</v>
      </c>
      <c r="J19" s="325" t="s">
        <v>381</v>
      </c>
      <c r="K19" s="325" t="s">
        <v>1349</v>
      </c>
      <c r="L19" s="325" t="s">
        <v>1349</v>
      </c>
      <c r="M19" s="325" t="s">
        <v>381</v>
      </c>
      <c r="N19" s="325" t="s">
        <v>381</v>
      </c>
      <c r="O19" s="325" t="s">
        <v>1349</v>
      </c>
      <c r="P19" s="325" t="s">
        <v>381</v>
      </c>
      <c r="Q19" s="882" t="s">
        <v>381</v>
      </c>
      <c r="R19" s="190"/>
    </row>
    <row r="20" spans="1:18" s="33" customFormat="1" ht="20.100000000000001" customHeight="1">
      <c r="A20" s="339"/>
      <c r="B20" s="1182"/>
      <c r="C20" s="298"/>
      <c r="D20" s="254" t="s">
        <v>507</v>
      </c>
      <c r="E20" s="346" t="s">
        <v>1378</v>
      </c>
      <c r="F20" s="344" t="s">
        <v>381</v>
      </c>
      <c r="G20" s="79" t="s">
        <v>381</v>
      </c>
      <c r="H20" s="79" t="s">
        <v>381</v>
      </c>
      <c r="I20" s="79" t="s">
        <v>1350</v>
      </c>
      <c r="J20" s="79" t="s">
        <v>381</v>
      </c>
      <c r="K20" s="79" t="s">
        <v>1349</v>
      </c>
      <c r="L20" s="79" t="s">
        <v>1349</v>
      </c>
      <c r="M20" s="79" t="s">
        <v>381</v>
      </c>
      <c r="N20" s="79" t="s">
        <v>381</v>
      </c>
      <c r="O20" s="79" t="s">
        <v>1349</v>
      </c>
      <c r="P20" s="79" t="s">
        <v>381</v>
      </c>
      <c r="Q20" s="79" t="s">
        <v>381</v>
      </c>
      <c r="R20" s="190"/>
    </row>
    <row r="21" spans="1:18" s="33" customFormat="1" ht="20.100000000000001" customHeight="1">
      <c r="A21" s="339"/>
      <c r="B21" s="1182"/>
      <c r="C21" s="1317" t="s">
        <v>512</v>
      </c>
      <c r="D21" s="1319"/>
      <c r="E21" s="902">
        <v>324</v>
      </c>
      <c r="F21" s="983" t="s">
        <v>381</v>
      </c>
      <c r="G21" s="325" t="s">
        <v>1368</v>
      </c>
      <c r="H21" s="325" t="s">
        <v>1349</v>
      </c>
      <c r="I21" s="325">
        <v>15</v>
      </c>
      <c r="J21" s="325">
        <v>44</v>
      </c>
      <c r="K21" s="325">
        <v>60</v>
      </c>
      <c r="L21" s="325">
        <v>48</v>
      </c>
      <c r="M21" s="325">
        <v>44</v>
      </c>
      <c r="N21" s="325">
        <v>43</v>
      </c>
      <c r="O21" s="325">
        <v>46</v>
      </c>
      <c r="P21" s="325">
        <v>13</v>
      </c>
      <c r="Q21" s="882" t="s">
        <v>1403</v>
      </c>
      <c r="R21" s="189"/>
    </row>
    <row r="22" spans="1:18" s="33" customFormat="1" ht="20.100000000000001" customHeight="1">
      <c r="A22" s="339"/>
      <c r="B22" s="1184"/>
      <c r="C22" s="296"/>
      <c r="D22" s="228" t="s">
        <v>507</v>
      </c>
      <c r="E22" s="349">
        <v>100</v>
      </c>
      <c r="F22" s="233" t="s">
        <v>381</v>
      </c>
      <c r="G22" s="56" t="s">
        <v>1349</v>
      </c>
      <c r="H22" s="56" t="s">
        <v>1349</v>
      </c>
      <c r="I22" s="56">
        <v>4.6296296296296298</v>
      </c>
      <c r="J22" s="56">
        <v>13.580246913580247</v>
      </c>
      <c r="K22" s="56">
        <v>18.518518518518519</v>
      </c>
      <c r="L22" s="56">
        <v>14.814814814814813</v>
      </c>
      <c r="M22" s="56">
        <v>13.580246913580247</v>
      </c>
      <c r="N22" s="56">
        <v>13.271604938271606</v>
      </c>
      <c r="O22" s="56">
        <v>14.19753086419753</v>
      </c>
      <c r="P22" s="56">
        <v>4.0123456790123457</v>
      </c>
      <c r="Q22" s="54" t="s">
        <v>1415</v>
      </c>
      <c r="R22" s="190"/>
    </row>
    <row r="23" spans="1:18" s="33" customFormat="1" ht="15" customHeight="1">
      <c r="A23" s="339"/>
      <c r="B23" s="65" t="s">
        <v>513</v>
      </c>
      <c r="C23" s="65"/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190"/>
    </row>
    <row r="24" spans="1:18">
      <c r="B24" s="65" t="s">
        <v>1337</v>
      </c>
    </row>
    <row r="26" spans="1:18"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306"/>
      <c r="P26" s="306"/>
      <c r="Q26" s="306"/>
    </row>
    <row r="27" spans="1:18">
      <c r="E27" s="350"/>
      <c r="F27" s="350"/>
      <c r="G27" s="350"/>
      <c r="H27" s="350"/>
      <c r="I27" s="350"/>
      <c r="J27" s="350"/>
      <c r="K27" s="350"/>
      <c r="L27" s="350"/>
      <c r="M27" s="350"/>
      <c r="N27" s="350"/>
      <c r="O27" s="350"/>
      <c r="P27" s="350"/>
      <c r="Q27" s="350"/>
    </row>
    <row r="28" spans="1:18">
      <c r="E28" s="321"/>
      <c r="F28" s="321"/>
      <c r="G28" s="321"/>
      <c r="H28" s="321"/>
      <c r="I28" s="321"/>
      <c r="J28" s="321"/>
      <c r="K28" s="321"/>
      <c r="L28" s="321"/>
      <c r="M28" s="321"/>
      <c r="N28" s="321"/>
      <c r="O28" s="321"/>
      <c r="P28" s="321"/>
      <c r="Q28" s="321"/>
    </row>
    <row r="29" spans="1:18">
      <c r="E29" s="350"/>
      <c r="F29" s="350"/>
      <c r="G29" s="350"/>
      <c r="H29" s="350"/>
      <c r="I29" s="350"/>
      <c r="J29" s="350"/>
      <c r="K29" s="350"/>
      <c r="L29" s="350"/>
      <c r="M29" s="350"/>
      <c r="N29" s="350"/>
      <c r="O29" s="350"/>
      <c r="P29" s="350"/>
      <c r="Q29" s="350"/>
    </row>
    <row r="30" spans="1:18"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306"/>
      <c r="P30" s="306"/>
      <c r="Q30" s="306"/>
    </row>
    <row r="31" spans="1:18"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350"/>
      <c r="P31" s="350"/>
      <c r="Q31" s="350"/>
    </row>
    <row r="32" spans="1:18"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</row>
    <row r="33" spans="5:17">
      <c r="E33" s="350"/>
      <c r="F33" s="350"/>
      <c r="G33" s="350"/>
      <c r="H33" s="350"/>
      <c r="I33" s="350"/>
      <c r="J33" s="350"/>
      <c r="K33" s="350"/>
      <c r="L33" s="350"/>
      <c r="M33" s="350"/>
      <c r="N33" s="350"/>
      <c r="O33" s="350"/>
      <c r="P33" s="350"/>
      <c r="Q33" s="350"/>
    </row>
    <row r="34" spans="5:17">
      <c r="E34" s="306"/>
      <c r="F34" s="306"/>
      <c r="G34" s="306"/>
      <c r="H34" s="306"/>
      <c r="I34" s="306"/>
      <c r="J34" s="306"/>
      <c r="K34" s="306"/>
      <c r="L34" s="306"/>
      <c r="M34" s="306"/>
      <c r="N34" s="306"/>
      <c r="O34" s="306"/>
      <c r="P34" s="306"/>
      <c r="Q34" s="306"/>
    </row>
    <row r="35" spans="5:17"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</row>
    <row r="36" spans="5:17">
      <c r="E36" s="350"/>
      <c r="F36" s="350"/>
      <c r="G36" s="350"/>
      <c r="H36" s="350"/>
      <c r="I36" s="350"/>
      <c r="J36" s="350"/>
      <c r="K36" s="350"/>
      <c r="L36" s="350"/>
      <c r="M36" s="350"/>
      <c r="N36" s="350"/>
      <c r="O36" s="350"/>
      <c r="P36" s="350"/>
      <c r="Q36" s="350"/>
    </row>
    <row r="37" spans="5:17">
      <c r="E37" s="321"/>
      <c r="F37" s="306"/>
      <c r="G37" s="321"/>
      <c r="H37" s="321"/>
      <c r="I37" s="321"/>
      <c r="J37" s="321"/>
      <c r="K37" s="321"/>
      <c r="L37" s="321"/>
      <c r="M37" s="321"/>
      <c r="N37" s="321"/>
      <c r="O37" s="321"/>
      <c r="P37" s="321"/>
      <c r="Q37" s="321"/>
    </row>
    <row r="38" spans="5:17">
      <c r="E38" s="350"/>
      <c r="F38" s="350"/>
      <c r="G38" s="350"/>
      <c r="H38" s="350"/>
      <c r="I38" s="350"/>
      <c r="J38" s="350"/>
      <c r="K38" s="350"/>
      <c r="L38" s="350"/>
      <c r="M38" s="350"/>
      <c r="N38" s="350"/>
      <c r="O38" s="350"/>
      <c r="P38" s="350"/>
      <c r="Q38" s="350"/>
    </row>
    <row r="39" spans="5:17"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306"/>
    </row>
    <row r="40" spans="5:17">
      <c r="E40" s="350"/>
      <c r="F40" s="350"/>
      <c r="G40" s="350"/>
      <c r="H40" s="350"/>
      <c r="I40" s="350"/>
      <c r="J40" s="350"/>
      <c r="K40" s="350"/>
      <c r="L40" s="350"/>
      <c r="M40" s="350"/>
      <c r="N40" s="350"/>
      <c r="O40" s="350"/>
      <c r="P40" s="350"/>
      <c r="Q40" s="350"/>
    </row>
    <row r="41" spans="5:17"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6"/>
      <c r="Q41" s="306"/>
    </row>
    <row r="42" spans="5:17">
      <c r="E42" s="350"/>
      <c r="F42" s="350"/>
      <c r="G42" s="350"/>
      <c r="H42" s="350"/>
      <c r="I42" s="350"/>
      <c r="J42" s="350"/>
      <c r="K42" s="350"/>
      <c r="L42" s="350"/>
      <c r="M42" s="350"/>
      <c r="N42" s="350"/>
      <c r="O42" s="350"/>
      <c r="P42" s="350"/>
      <c r="Q42" s="350"/>
    </row>
  </sheetData>
  <mergeCells count="14">
    <mergeCell ref="B3:D3"/>
    <mergeCell ref="B4:D5"/>
    <mergeCell ref="E4:E5"/>
    <mergeCell ref="F4:Q4"/>
    <mergeCell ref="B6:B13"/>
    <mergeCell ref="C6:D6"/>
    <mergeCell ref="C8:D8"/>
    <mergeCell ref="C10:D10"/>
    <mergeCell ref="C12:D12"/>
    <mergeCell ref="B15:B22"/>
    <mergeCell ref="C15:D15"/>
    <mergeCell ref="C17:D17"/>
    <mergeCell ref="C19:D19"/>
    <mergeCell ref="C21:D21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P19"/>
  <sheetViews>
    <sheetView showZeros="0" zoomScaleNormal="100" zoomScaleSheetLayoutView="100" workbookViewId="0">
      <selection activeCell="C3" sqref="C3"/>
    </sheetView>
  </sheetViews>
  <sheetFormatPr defaultColWidth="9" defaultRowHeight="12.75"/>
  <cols>
    <col min="1" max="1" width="1.25" style="687" customWidth="1"/>
    <col min="2" max="2" width="3.625" style="687" customWidth="1"/>
    <col min="3" max="3" width="15.25" style="687" customWidth="1"/>
    <col min="4" max="5" width="10.625" style="687" customWidth="1"/>
    <col min="6" max="6" width="7.625" style="687" customWidth="1"/>
    <col min="7" max="7" width="10.625" style="687" customWidth="1"/>
    <col min="8" max="8" width="7.625" style="687" customWidth="1"/>
    <col min="9" max="9" width="10.625" style="687" customWidth="1"/>
    <col min="10" max="10" width="7.625" style="687" customWidth="1"/>
    <col min="11" max="11" width="10.625" style="687" customWidth="1"/>
    <col min="12" max="12" width="7.625" style="687" customWidth="1"/>
    <col min="13" max="13" width="10.625" style="687" customWidth="1"/>
    <col min="14" max="14" width="7.625" style="687" customWidth="1"/>
    <col min="15" max="15" width="10.625" style="687" customWidth="1"/>
    <col min="16" max="16" width="7.625" style="687" customWidth="1"/>
    <col min="17" max="16384" width="9" style="687"/>
  </cols>
  <sheetData>
    <row r="1" spans="1:16" ht="14.1" customHeight="1">
      <c r="A1" s="189"/>
      <c r="B1" s="28" t="s">
        <v>88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16" ht="20.100000000000001" customHeight="1">
      <c r="A2" s="189"/>
      <c r="B2" s="861" t="s">
        <v>1165</v>
      </c>
      <c r="D2" s="1"/>
      <c r="E2" s="862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</row>
    <row r="3" spans="1:16" s="33" customFormat="1" ht="20.100000000000001" customHeight="1">
      <c r="A3" s="32"/>
      <c r="B3" s="32"/>
      <c r="C3" s="544"/>
      <c r="D3" s="32"/>
      <c r="E3" s="32"/>
      <c r="F3" s="32"/>
      <c r="G3" s="32"/>
      <c r="H3" s="32"/>
      <c r="I3" s="32"/>
      <c r="J3" s="31"/>
      <c r="K3" s="32"/>
      <c r="L3" s="32"/>
      <c r="M3" s="32"/>
      <c r="O3" s="32"/>
      <c r="P3" s="31" t="s">
        <v>1166</v>
      </c>
    </row>
    <row r="4" spans="1:16" s="33" customFormat="1" ht="20.100000000000001" customHeight="1">
      <c r="A4" s="32"/>
      <c r="B4" s="1083"/>
      <c r="C4" s="1083"/>
      <c r="D4" s="1075" t="s">
        <v>1167</v>
      </c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</row>
    <row r="5" spans="1:16" s="33" customFormat="1" ht="20.100000000000001" customHeight="1">
      <c r="A5" s="32"/>
      <c r="B5" s="1086"/>
      <c r="C5" s="1086"/>
      <c r="D5" s="1076"/>
      <c r="E5" s="1077" t="s">
        <v>1168</v>
      </c>
      <c r="F5" s="1078"/>
      <c r="G5" s="1081" t="s">
        <v>1169</v>
      </c>
      <c r="H5" s="1078"/>
      <c r="I5" s="1081" t="s">
        <v>1170</v>
      </c>
      <c r="J5" s="1078"/>
      <c r="K5" s="1081" t="s">
        <v>1171</v>
      </c>
      <c r="L5" s="1078"/>
      <c r="M5" s="1081" t="s">
        <v>1172</v>
      </c>
      <c r="N5" s="1078"/>
      <c r="O5" s="1081" t="s">
        <v>1173</v>
      </c>
      <c r="P5" s="1083"/>
    </row>
    <row r="6" spans="1:16" s="33" customFormat="1" ht="20.100000000000001" customHeight="1">
      <c r="A6" s="32"/>
      <c r="B6" s="1093"/>
      <c r="C6" s="1093"/>
      <c r="D6" s="1089"/>
      <c r="E6" s="552"/>
      <c r="F6" s="36" t="s">
        <v>1174</v>
      </c>
      <c r="G6" s="548"/>
      <c r="H6" s="38" t="s">
        <v>1174</v>
      </c>
      <c r="I6" s="863"/>
      <c r="J6" s="204" t="s">
        <v>1174</v>
      </c>
      <c r="K6" s="548"/>
      <c r="L6" s="38" t="s">
        <v>1174</v>
      </c>
      <c r="M6" s="205"/>
      <c r="N6" s="36" t="s">
        <v>1174</v>
      </c>
      <c r="O6" s="548"/>
      <c r="P6" s="36" t="s">
        <v>1174</v>
      </c>
    </row>
    <row r="7" spans="1:16" s="33" customFormat="1" ht="20.100000000000001" customHeight="1">
      <c r="A7" s="32"/>
      <c r="B7" s="1095" t="s">
        <v>1175</v>
      </c>
      <c r="C7" s="1095"/>
      <c r="D7" s="41">
        <v>14639</v>
      </c>
      <c r="E7" s="41">
        <v>9606</v>
      </c>
      <c r="F7" s="96">
        <f t="shared" ref="F7:F13" si="0">E7/$D7*100</f>
        <v>65.619236286631605</v>
      </c>
      <c r="G7" s="43">
        <v>1940</v>
      </c>
      <c r="H7" s="96">
        <f t="shared" ref="H7:H13" si="1">G7/$D7*100</f>
        <v>13.252271330008881</v>
      </c>
      <c r="I7" s="97">
        <v>2102</v>
      </c>
      <c r="J7" s="96">
        <f t="shared" ref="J7:J13" si="2">I7/$D7*100</f>
        <v>14.358904296741581</v>
      </c>
      <c r="K7" s="97">
        <v>476</v>
      </c>
      <c r="L7" s="96">
        <f t="shared" ref="L7:L13" si="3">K7/$D7*100</f>
        <v>3.2515882232392919</v>
      </c>
      <c r="M7" s="43">
        <v>49</v>
      </c>
      <c r="N7" s="96">
        <f t="shared" ref="N7:N11" si="4">M7/$D7*100</f>
        <v>0.33472231709816247</v>
      </c>
      <c r="O7" s="97">
        <v>466</v>
      </c>
      <c r="P7" s="42">
        <f t="shared" ref="P7:P13" si="5">O7/$D7*100</f>
        <v>3.1832775462804839</v>
      </c>
    </row>
    <row r="8" spans="1:16" s="33" customFormat="1" ht="20.100000000000001" customHeight="1">
      <c r="A8" s="32"/>
      <c r="B8" s="1097" t="s">
        <v>111</v>
      </c>
      <c r="C8" s="532" t="s">
        <v>112</v>
      </c>
      <c r="D8" s="73">
        <v>6049</v>
      </c>
      <c r="E8" s="73">
        <v>4026</v>
      </c>
      <c r="F8" s="100">
        <f t="shared" si="0"/>
        <v>66.556455612497928</v>
      </c>
      <c r="G8" s="75">
        <v>749</v>
      </c>
      <c r="H8" s="100">
        <f t="shared" si="1"/>
        <v>12.382211935857166</v>
      </c>
      <c r="I8" s="101">
        <v>870</v>
      </c>
      <c r="J8" s="100">
        <f t="shared" si="2"/>
        <v>14.382542569019673</v>
      </c>
      <c r="K8" s="101">
        <v>187</v>
      </c>
      <c r="L8" s="100">
        <f t="shared" si="3"/>
        <v>3.0914200694329641</v>
      </c>
      <c r="M8" s="75">
        <v>16</v>
      </c>
      <c r="N8" s="100">
        <f t="shared" si="4"/>
        <v>0.26450653000495949</v>
      </c>
      <c r="O8" s="101">
        <v>201</v>
      </c>
      <c r="P8" s="74">
        <f t="shared" si="5"/>
        <v>3.3228632831873037</v>
      </c>
    </row>
    <row r="9" spans="1:16" s="33" customFormat="1" ht="20.100000000000001" customHeight="1">
      <c r="A9" s="32"/>
      <c r="B9" s="1131"/>
      <c r="C9" s="538" t="s">
        <v>113</v>
      </c>
      <c r="D9" s="78">
        <v>8590</v>
      </c>
      <c r="E9" s="78">
        <v>5580</v>
      </c>
      <c r="F9" s="104">
        <f t="shared" si="0"/>
        <v>64.959254947613516</v>
      </c>
      <c r="G9" s="80">
        <v>1191</v>
      </c>
      <c r="H9" s="104">
        <f t="shared" si="1"/>
        <v>13.864959254947614</v>
      </c>
      <c r="I9" s="105">
        <v>1232</v>
      </c>
      <c r="J9" s="104">
        <f t="shared" si="2"/>
        <v>14.342258440046566</v>
      </c>
      <c r="K9" s="80">
        <v>289</v>
      </c>
      <c r="L9" s="104">
        <f t="shared" si="3"/>
        <v>3.3643771827706637</v>
      </c>
      <c r="M9" s="80">
        <v>33</v>
      </c>
      <c r="N9" s="104">
        <f t="shared" si="4"/>
        <v>0.38416763678696159</v>
      </c>
      <c r="O9" s="80">
        <v>265</v>
      </c>
      <c r="P9" s="79">
        <f t="shared" si="5"/>
        <v>3.0849825378346916</v>
      </c>
    </row>
    <row r="10" spans="1:16" s="33" customFormat="1" ht="20.100000000000001" customHeight="1">
      <c r="A10" s="32"/>
      <c r="B10" s="1097" t="s">
        <v>114</v>
      </c>
      <c r="C10" s="532" t="s">
        <v>127</v>
      </c>
      <c r="D10" s="47">
        <v>4377</v>
      </c>
      <c r="E10" s="47">
        <v>2908</v>
      </c>
      <c r="F10" s="108">
        <f t="shared" si="0"/>
        <v>66.438199680146212</v>
      </c>
      <c r="G10" s="49">
        <v>472</v>
      </c>
      <c r="H10" s="108">
        <f t="shared" si="1"/>
        <v>10.783641763765136</v>
      </c>
      <c r="I10" s="109">
        <v>721</v>
      </c>
      <c r="J10" s="108">
        <f t="shared" si="2"/>
        <v>16.472469728124288</v>
      </c>
      <c r="K10" s="109">
        <v>115</v>
      </c>
      <c r="L10" s="108">
        <f t="shared" si="3"/>
        <v>2.6273703449851493</v>
      </c>
      <c r="M10" s="49">
        <v>25</v>
      </c>
      <c r="N10" s="108">
        <f t="shared" si="4"/>
        <v>0.57116746630111948</v>
      </c>
      <c r="O10" s="109">
        <v>136</v>
      </c>
      <c r="P10" s="48">
        <f t="shared" si="5"/>
        <v>3.10715101667809</v>
      </c>
    </row>
    <row r="11" spans="1:16" s="33" customFormat="1" ht="20.100000000000001" customHeight="1">
      <c r="A11" s="32"/>
      <c r="B11" s="1098"/>
      <c r="C11" s="533" t="s">
        <v>128</v>
      </c>
      <c r="D11" s="47">
        <v>4162</v>
      </c>
      <c r="E11" s="47">
        <v>2837</v>
      </c>
      <c r="F11" s="108">
        <f t="shared" si="0"/>
        <v>68.164344065353205</v>
      </c>
      <c r="G11" s="49">
        <v>530</v>
      </c>
      <c r="H11" s="108">
        <f t="shared" si="1"/>
        <v>12.734262373858721</v>
      </c>
      <c r="I11" s="109">
        <v>539</v>
      </c>
      <c r="J11" s="108">
        <f t="shared" si="2"/>
        <v>12.950504565112928</v>
      </c>
      <c r="K11" s="109">
        <v>137</v>
      </c>
      <c r="L11" s="108">
        <f t="shared" si="3"/>
        <v>3.2916866890917831</v>
      </c>
      <c r="M11" s="49">
        <v>16</v>
      </c>
      <c r="N11" s="108">
        <f t="shared" si="4"/>
        <v>0.38443056222969729</v>
      </c>
      <c r="O11" s="109">
        <v>103</v>
      </c>
      <c r="P11" s="48">
        <f t="shared" si="5"/>
        <v>2.4747717443536761</v>
      </c>
    </row>
    <row r="12" spans="1:16" s="33" customFormat="1" ht="20.100000000000001" customHeight="1">
      <c r="A12" s="32"/>
      <c r="B12" s="1098"/>
      <c r="C12" s="533" t="s">
        <v>129</v>
      </c>
      <c r="D12" s="47">
        <v>3363</v>
      </c>
      <c r="E12" s="47">
        <v>2177</v>
      </c>
      <c r="F12" s="108">
        <f t="shared" si="0"/>
        <v>64.73386856972941</v>
      </c>
      <c r="G12" s="49">
        <v>459</v>
      </c>
      <c r="H12" s="108">
        <f t="shared" si="1"/>
        <v>13.648528099910795</v>
      </c>
      <c r="I12" s="109">
        <v>473</v>
      </c>
      <c r="J12" s="108">
        <f t="shared" si="2"/>
        <v>14.06482307463574</v>
      </c>
      <c r="K12" s="109">
        <v>117</v>
      </c>
      <c r="L12" s="108">
        <f t="shared" si="3"/>
        <v>3.4790365744870648</v>
      </c>
      <c r="M12" s="49" t="s">
        <v>1396</v>
      </c>
      <c r="N12" s="108" t="s">
        <v>1396</v>
      </c>
      <c r="O12" s="109">
        <v>132</v>
      </c>
      <c r="P12" s="48">
        <f t="shared" si="5"/>
        <v>3.9250669045495097</v>
      </c>
    </row>
    <row r="13" spans="1:16" s="33" customFormat="1" ht="15" customHeight="1">
      <c r="A13" s="32"/>
      <c r="B13" s="1099"/>
      <c r="C13" s="539" t="s">
        <v>130</v>
      </c>
      <c r="D13" s="53">
        <v>2737</v>
      </c>
      <c r="E13" s="53">
        <v>1684</v>
      </c>
      <c r="F13" s="111">
        <f t="shared" si="0"/>
        <v>61.527219583485568</v>
      </c>
      <c r="G13" s="55">
        <v>479</v>
      </c>
      <c r="H13" s="111">
        <f t="shared" si="1"/>
        <v>17.500913408841797</v>
      </c>
      <c r="I13" s="112">
        <v>369</v>
      </c>
      <c r="J13" s="111">
        <f t="shared" si="2"/>
        <v>13.481914504932407</v>
      </c>
      <c r="K13" s="112">
        <v>107</v>
      </c>
      <c r="L13" s="111">
        <f t="shared" si="3"/>
        <v>3.9093898428936793</v>
      </c>
      <c r="M13" s="55" t="s">
        <v>550</v>
      </c>
      <c r="N13" s="111" t="s">
        <v>550</v>
      </c>
      <c r="O13" s="112">
        <v>95</v>
      </c>
      <c r="P13" s="54">
        <f t="shared" si="5"/>
        <v>3.4709535988308367</v>
      </c>
    </row>
    <row r="14" spans="1:16" s="33" customFormat="1" ht="15" customHeight="1">
      <c r="A14" s="32"/>
      <c r="B14" s="65" t="s">
        <v>1176</v>
      </c>
      <c r="D14" s="66"/>
      <c r="E14" s="66"/>
      <c r="F14" s="66"/>
      <c r="G14" s="223"/>
      <c r="H14" s="66"/>
      <c r="I14" s="66"/>
    </row>
    <row r="15" spans="1:16" s="33" customFormat="1" ht="15" customHeight="1">
      <c r="A15" s="32"/>
      <c r="B15" s="300" t="s">
        <v>1312</v>
      </c>
      <c r="D15" s="66"/>
      <c r="E15" s="66"/>
      <c r="F15" s="66"/>
      <c r="G15" s="66"/>
      <c r="H15" s="66"/>
      <c r="I15" s="66"/>
      <c r="J15" s="864"/>
      <c r="K15" s="66"/>
      <c r="L15" s="66"/>
      <c r="M15" s="66"/>
      <c r="N15" s="66"/>
      <c r="O15" s="66"/>
      <c r="P15" s="66"/>
    </row>
    <row r="19" spans="8:13">
      <c r="H19" s="305"/>
      <c r="I19" s="305"/>
      <c r="J19" s="305"/>
      <c r="K19" s="305"/>
      <c r="L19" s="305"/>
      <c r="M19" s="305"/>
    </row>
  </sheetData>
  <mergeCells count="12">
    <mergeCell ref="B7:C7"/>
    <mergeCell ref="B8:B9"/>
    <mergeCell ref="B10:B13"/>
    <mergeCell ref="B4:C6"/>
    <mergeCell ref="D4:D6"/>
    <mergeCell ref="E4:P4"/>
    <mergeCell ref="E5:F5"/>
    <mergeCell ref="G5:H5"/>
    <mergeCell ref="I5:J5"/>
    <mergeCell ref="K5:L5"/>
    <mergeCell ref="M5:N5"/>
    <mergeCell ref="O5:P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7" orientation="landscape" horizontalDpi="4294967295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R42"/>
  <sheetViews>
    <sheetView showZeros="0" zoomScaleNormal="100" zoomScaleSheetLayoutView="100" workbookViewId="0">
      <selection activeCell="B3" sqref="B3:D3"/>
    </sheetView>
  </sheetViews>
  <sheetFormatPr defaultColWidth="9" defaultRowHeight="12.75"/>
  <cols>
    <col min="1" max="1" width="1.25" style="190" customWidth="1"/>
    <col min="2" max="2" width="12.375" style="190" customWidth="1"/>
    <col min="3" max="3" width="5.875" style="190" customWidth="1"/>
    <col min="4" max="4" width="8.625" style="190" customWidth="1"/>
    <col min="5" max="6" width="10.625" style="190" customWidth="1"/>
    <col min="7" max="7" width="8.625" style="190" customWidth="1"/>
    <col min="8" max="9" width="10.625" style="190" customWidth="1"/>
    <col min="10" max="10" width="8.625" style="190" customWidth="1"/>
    <col min="11" max="12" width="10.625" style="190" customWidth="1"/>
    <col min="13" max="13" width="10.875" style="190" customWidth="1"/>
    <col min="14" max="16384" width="9" style="190"/>
  </cols>
  <sheetData>
    <row r="1" spans="1:18" ht="14.1" customHeight="1">
      <c r="A1" s="189"/>
      <c r="B1" s="28" t="s">
        <v>88</v>
      </c>
      <c r="C1" s="28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8" ht="20.100000000000001" customHeight="1">
      <c r="A2" s="189"/>
      <c r="B2" s="1" t="s">
        <v>514</v>
      </c>
      <c r="C2" s="1"/>
      <c r="D2" s="1"/>
      <c r="E2" s="189"/>
      <c r="F2" s="189"/>
      <c r="G2" s="189"/>
      <c r="H2" s="189"/>
      <c r="I2" s="189"/>
      <c r="J2" s="189"/>
      <c r="K2" s="189"/>
      <c r="L2" s="189"/>
      <c r="M2" s="189"/>
    </row>
    <row r="3" spans="1:18" s="33" customFormat="1" ht="20.100000000000001" customHeight="1">
      <c r="A3" s="339"/>
      <c r="B3" s="1164"/>
      <c r="C3" s="1164"/>
      <c r="D3" s="1164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1" t="s">
        <v>485</v>
      </c>
    </row>
    <row r="4" spans="1:18" s="33" customFormat="1" ht="20.100000000000001" customHeight="1">
      <c r="A4" s="339"/>
      <c r="B4" s="1071" t="s">
        <v>400</v>
      </c>
      <c r="C4" s="1071"/>
      <c r="D4" s="1113"/>
      <c r="E4" s="1077" t="s">
        <v>515</v>
      </c>
      <c r="F4" s="1083"/>
      <c r="G4" s="1083"/>
      <c r="H4" s="1083"/>
      <c r="I4" s="1083"/>
      <c r="J4" s="1083"/>
      <c r="K4" s="1083"/>
      <c r="L4" s="1083"/>
      <c r="M4" s="1083"/>
      <c r="N4" s="1083"/>
      <c r="O4" s="1083"/>
      <c r="P4" s="1083"/>
      <c r="Q4" s="1083"/>
      <c r="R4" s="190"/>
    </row>
    <row r="5" spans="1:18" s="33" customFormat="1" ht="20.100000000000001" customHeight="1">
      <c r="A5" s="339"/>
      <c r="B5" s="1072"/>
      <c r="C5" s="1072"/>
      <c r="D5" s="1127"/>
      <c r="E5" s="1150"/>
      <c r="F5" s="340" t="s">
        <v>516</v>
      </c>
      <c r="G5" s="341" t="s">
        <v>517</v>
      </c>
      <c r="H5" s="342" t="s">
        <v>518</v>
      </c>
      <c r="I5" s="342" t="s">
        <v>519</v>
      </c>
      <c r="J5" s="342" t="s">
        <v>520</v>
      </c>
      <c r="K5" s="342" t="s">
        <v>521</v>
      </c>
      <c r="L5" s="342" t="s">
        <v>522</v>
      </c>
      <c r="M5" s="342" t="s">
        <v>523</v>
      </c>
      <c r="N5" s="342" t="s">
        <v>524</v>
      </c>
      <c r="O5" s="342" t="s">
        <v>525</v>
      </c>
      <c r="P5" s="342" t="s">
        <v>526</v>
      </c>
      <c r="Q5" s="343" t="s">
        <v>527</v>
      </c>
      <c r="R5" s="190"/>
    </row>
    <row r="6" spans="1:18" s="33" customFormat="1" ht="20.100000000000001" customHeight="1">
      <c r="A6" s="339"/>
      <c r="B6" s="1205" t="s">
        <v>501</v>
      </c>
      <c r="C6" s="1311" t="s">
        <v>502</v>
      </c>
      <c r="D6" s="1312"/>
      <c r="E6" s="215">
        <v>1885</v>
      </c>
      <c r="F6" s="308">
        <v>158</v>
      </c>
      <c r="G6" s="309">
        <v>144</v>
      </c>
      <c r="H6" s="309">
        <v>131</v>
      </c>
      <c r="I6" s="309">
        <v>139</v>
      </c>
      <c r="J6" s="309">
        <v>160</v>
      </c>
      <c r="K6" s="309">
        <v>151</v>
      </c>
      <c r="L6" s="309">
        <v>171</v>
      </c>
      <c r="M6" s="309">
        <v>163</v>
      </c>
      <c r="N6" s="309">
        <v>163</v>
      </c>
      <c r="O6" s="309">
        <v>177</v>
      </c>
      <c r="P6" s="309">
        <v>185</v>
      </c>
      <c r="Q6" s="212">
        <v>143</v>
      </c>
      <c r="R6" s="190"/>
    </row>
    <row r="7" spans="1:18" s="33" customFormat="1" ht="20.100000000000001" customHeight="1">
      <c r="A7" s="339"/>
      <c r="B7" s="1182"/>
      <c r="C7" s="312"/>
      <c r="D7" s="254" t="s">
        <v>504</v>
      </c>
      <c r="E7" s="82">
        <v>100</v>
      </c>
      <c r="F7" s="344">
        <v>8.3819628647214852</v>
      </c>
      <c r="G7" s="81">
        <v>7.6392572944297079</v>
      </c>
      <c r="H7" s="81">
        <v>6.9496021220159143</v>
      </c>
      <c r="I7" s="81">
        <v>7.3740053050397876</v>
      </c>
      <c r="J7" s="81">
        <v>8.4880636604774526</v>
      </c>
      <c r="K7" s="81">
        <v>8.0106100795755975</v>
      </c>
      <c r="L7" s="81">
        <v>9.0716180371352788</v>
      </c>
      <c r="M7" s="81">
        <v>8.6472148541114056</v>
      </c>
      <c r="N7" s="81">
        <v>8.6472148541114056</v>
      </c>
      <c r="O7" s="81">
        <v>9.3899204244031829</v>
      </c>
      <c r="P7" s="81">
        <v>9.8143236074270561</v>
      </c>
      <c r="Q7" s="79">
        <v>7.5862068965517242</v>
      </c>
      <c r="R7" s="190"/>
    </row>
    <row r="8" spans="1:18" s="278" customFormat="1" ht="20.100000000000001" customHeight="1">
      <c r="A8" s="345"/>
      <c r="B8" s="1182"/>
      <c r="C8" s="1313" t="s">
        <v>528</v>
      </c>
      <c r="D8" s="1314"/>
      <c r="E8" s="795">
        <v>2845</v>
      </c>
      <c r="F8" s="976">
        <v>242</v>
      </c>
      <c r="G8" s="977">
        <v>234</v>
      </c>
      <c r="H8" s="977">
        <v>181</v>
      </c>
      <c r="I8" s="977">
        <v>196</v>
      </c>
      <c r="J8" s="977">
        <v>246</v>
      </c>
      <c r="K8" s="977">
        <v>227</v>
      </c>
      <c r="L8" s="977">
        <v>266</v>
      </c>
      <c r="M8" s="977">
        <v>232</v>
      </c>
      <c r="N8" s="977">
        <v>247</v>
      </c>
      <c r="O8" s="977">
        <v>270</v>
      </c>
      <c r="P8" s="977">
        <v>278</v>
      </c>
      <c r="Q8" s="978">
        <v>226</v>
      </c>
      <c r="R8" s="321"/>
    </row>
    <row r="9" spans="1:18" s="33" customFormat="1" ht="20.100000000000001" customHeight="1">
      <c r="A9" s="339"/>
      <c r="B9" s="1182"/>
      <c r="C9" s="322"/>
      <c r="D9" s="254" t="s">
        <v>503</v>
      </c>
      <c r="E9" s="51">
        <v>100</v>
      </c>
      <c r="F9" s="344">
        <v>8.5061511423550087</v>
      </c>
      <c r="G9" s="81">
        <v>8.2249560632688929</v>
      </c>
      <c r="H9" s="81">
        <v>6.3620386643233742</v>
      </c>
      <c r="I9" s="81">
        <v>6.8892794376098427</v>
      </c>
      <c r="J9" s="81">
        <v>8.6467486818980674</v>
      </c>
      <c r="K9" s="81">
        <v>7.978910369068541</v>
      </c>
      <c r="L9" s="81">
        <v>9.3497363796133559</v>
      </c>
      <c r="M9" s="81">
        <v>8.1546572934973636</v>
      </c>
      <c r="N9" s="81">
        <v>8.6818980667838321</v>
      </c>
      <c r="O9" s="81">
        <v>9.4903339191564147</v>
      </c>
      <c r="P9" s="81">
        <v>9.7715289982425304</v>
      </c>
      <c r="Q9" s="79">
        <v>7.9437609841827763</v>
      </c>
      <c r="R9" s="190"/>
    </row>
    <row r="10" spans="1:18" s="33" customFormat="1" ht="20.100000000000001" customHeight="1">
      <c r="A10" s="339"/>
      <c r="B10" s="1182"/>
      <c r="C10" s="1315" t="s">
        <v>506</v>
      </c>
      <c r="D10" s="1316"/>
      <c r="E10" s="218">
        <v>11</v>
      </c>
      <c r="F10" s="73" t="s">
        <v>1349</v>
      </c>
      <c r="G10" s="75" t="s">
        <v>381</v>
      </c>
      <c r="H10" s="75" t="s">
        <v>1369</v>
      </c>
      <c r="I10" s="75" t="s">
        <v>381</v>
      </c>
      <c r="J10" s="75" t="s">
        <v>1350</v>
      </c>
      <c r="K10" s="75" t="s">
        <v>1349</v>
      </c>
      <c r="L10" s="75" t="s">
        <v>381</v>
      </c>
      <c r="M10" s="75" t="s">
        <v>1366</v>
      </c>
      <c r="N10" s="75" t="s">
        <v>1350</v>
      </c>
      <c r="O10" s="75" t="s">
        <v>1355</v>
      </c>
      <c r="P10" s="75" t="s">
        <v>381</v>
      </c>
      <c r="Q10" s="220" t="s">
        <v>381</v>
      </c>
      <c r="R10" s="190"/>
    </row>
    <row r="11" spans="1:18" s="33" customFormat="1" ht="20.100000000000001" customHeight="1">
      <c r="A11" s="339"/>
      <c r="B11" s="1182"/>
      <c r="C11" s="298"/>
      <c r="D11" s="254" t="s">
        <v>507</v>
      </c>
      <c r="E11" s="981">
        <v>100</v>
      </c>
      <c r="F11" s="314" t="s">
        <v>1358</v>
      </c>
      <c r="G11" s="315" t="s">
        <v>381</v>
      </c>
      <c r="H11" s="315" t="s">
        <v>1350</v>
      </c>
      <c r="I11" s="315" t="s">
        <v>381</v>
      </c>
      <c r="J11" s="315" t="s">
        <v>1349</v>
      </c>
      <c r="K11" s="315" t="s">
        <v>1366</v>
      </c>
      <c r="L11" s="315" t="s">
        <v>381</v>
      </c>
      <c r="M11" s="315" t="s">
        <v>1366</v>
      </c>
      <c r="N11" s="315" t="s">
        <v>1366</v>
      </c>
      <c r="O11" s="315" t="s">
        <v>1355</v>
      </c>
      <c r="P11" s="315" t="s">
        <v>381</v>
      </c>
      <c r="Q11" s="323" t="s">
        <v>381</v>
      </c>
      <c r="R11" s="190"/>
    </row>
    <row r="12" spans="1:18" s="33" customFormat="1" ht="20.100000000000001" customHeight="1">
      <c r="A12" s="339"/>
      <c r="B12" s="1183"/>
      <c r="C12" s="1317" t="s">
        <v>512</v>
      </c>
      <c r="D12" s="1318"/>
      <c r="E12" s="888">
        <v>2834</v>
      </c>
      <c r="F12" s="324">
        <v>240</v>
      </c>
      <c r="G12" s="325">
        <v>234</v>
      </c>
      <c r="H12" s="325">
        <v>180</v>
      </c>
      <c r="I12" s="325">
        <v>196</v>
      </c>
      <c r="J12" s="325">
        <v>245</v>
      </c>
      <c r="K12" s="325">
        <v>225</v>
      </c>
      <c r="L12" s="325">
        <v>266</v>
      </c>
      <c r="M12" s="325">
        <v>229</v>
      </c>
      <c r="N12" s="325">
        <v>246</v>
      </c>
      <c r="O12" s="325">
        <v>269</v>
      </c>
      <c r="P12" s="325">
        <v>278</v>
      </c>
      <c r="Q12" s="882">
        <v>226</v>
      </c>
      <c r="R12" s="190"/>
    </row>
    <row r="13" spans="1:18" s="33" customFormat="1" ht="20.100000000000001" customHeight="1">
      <c r="A13" s="339"/>
      <c r="B13" s="1184"/>
      <c r="C13" s="296"/>
      <c r="D13" s="228" t="s">
        <v>507</v>
      </c>
      <c r="E13" s="57">
        <v>100</v>
      </c>
      <c r="F13" s="233">
        <v>8.4685956245589278</v>
      </c>
      <c r="G13" s="56">
        <v>8.2568807339449553</v>
      </c>
      <c r="H13" s="56">
        <v>6.3514467184191954</v>
      </c>
      <c r="I13" s="56">
        <v>6.9160197600564572</v>
      </c>
      <c r="J13" s="56">
        <v>8.6450247000705716</v>
      </c>
      <c r="K13" s="56">
        <v>7.9393083980239947</v>
      </c>
      <c r="L13" s="56">
        <v>9.386026817219479</v>
      </c>
      <c r="M13" s="56">
        <v>8.0804516584333097</v>
      </c>
      <c r="N13" s="56">
        <v>8.6803105151729003</v>
      </c>
      <c r="O13" s="56">
        <v>9.4918842625264652</v>
      </c>
      <c r="P13" s="56">
        <v>9.809456598447424</v>
      </c>
      <c r="Q13" s="54">
        <v>7.9745942131263234</v>
      </c>
      <c r="R13" s="190"/>
    </row>
    <row r="14" spans="1:18" s="33" customFormat="1" ht="9.9499999999999993" customHeight="1">
      <c r="A14" s="339"/>
      <c r="B14" s="58"/>
      <c r="C14" s="58"/>
      <c r="D14" s="58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190"/>
    </row>
    <row r="15" spans="1:18" s="33" customFormat="1" ht="20.100000000000001" customHeight="1">
      <c r="A15" s="339"/>
      <c r="B15" s="1205" t="s">
        <v>509</v>
      </c>
      <c r="C15" s="1311" t="s">
        <v>510</v>
      </c>
      <c r="D15" s="1312"/>
      <c r="E15" s="470">
        <v>285</v>
      </c>
      <c r="F15" s="980">
        <v>18</v>
      </c>
      <c r="G15" s="309">
        <v>18</v>
      </c>
      <c r="H15" s="309">
        <v>14</v>
      </c>
      <c r="I15" s="309">
        <v>21</v>
      </c>
      <c r="J15" s="309">
        <v>29</v>
      </c>
      <c r="K15" s="309">
        <v>30</v>
      </c>
      <c r="L15" s="309">
        <v>28</v>
      </c>
      <c r="M15" s="309">
        <v>28</v>
      </c>
      <c r="N15" s="309">
        <v>32</v>
      </c>
      <c r="O15" s="309">
        <v>23</v>
      </c>
      <c r="P15" s="309">
        <v>28</v>
      </c>
      <c r="Q15" s="212">
        <v>16</v>
      </c>
      <c r="R15" s="190"/>
    </row>
    <row r="16" spans="1:18" s="33" customFormat="1" ht="20.100000000000001" customHeight="1">
      <c r="A16" s="339"/>
      <c r="B16" s="1182"/>
      <c r="C16" s="312"/>
      <c r="D16" s="254" t="s">
        <v>503</v>
      </c>
      <c r="E16" s="346">
        <v>100</v>
      </c>
      <c r="F16" s="344">
        <v>6.3157894736842106</v>
      </c>
      <c r="G16" s="81">
        <v>6.3157894736842106</v>
      </c>
      <c r="H16" s="81">
        <v>4.9122807017543861</v>
      </c>
      <c r="I16" s="81">
        <v>7.3684210526315779</v>
      </c>
      <c r="J16" s="81">
        <v>10.175438596491228</v>
      </c>
      <c r="K16" s="81">
        <v>10.526315789473683</v>
      </c>
      <c r="L16" s="81">
        <v>9.8245614035087723</v>
      </c>
      <c r="M16" s="81">
        <v>9.8245614035087723</v>
      </c>
      <c r="N16" s="81">
        <v>11.228070175438596</v>
      </c>
      <c r="O16" s="81">
        <v>8.0701754385964914</v>
      </c>
      <c r="P16" s="81">
        <v>9.8245614035087723</v>
      </c>
      <c r="Q16" s="79">
        <v>5.6140350877192979</v>
      </c>
      <c r="R16" s="190"/>
    </row>
    <row r="17" spans="1:18" s="278" customFormat="1" ht="20.100000000000001" customHeight="1">
      <c r="A17" s="345"/>
      <c r="B17" s="1182"/>
      <c r="C17" s="1313" t="s">
        <v>481</v>
      </c>
      <c r="D17" s="1314"/>
      <c r="E17" s="347">
        <v>328</v>
      </c>
      <c r="F17" s="318">
        <v>23</v>
      </c>
      <c r="G17" s="319">
        <v>20</v>
      </c>
      <c r="H17" s="319">
        <v>14</v>
      </c>
      <c r="I17" s="319">
        <v>24</v>
      </c>
      <c r="J17" s="319">
        <v>32</v>
      </c>
      <c r="K17" s="319">
        <v>33</v>
      </c>
      <c r="L17" s="319">
        <v>35</v>
      </c>
      <c r="M17" s="319">
        <v>33</v>
      </c>
      <c r="N17" s="319">
        <v>34</v>
      </c>
      <c r="O17" s="319">
        <v>26</v>
      </c>
      <c r="P17" s="319">
        <v>36</v>
      </c>
      <c r="Q17" s="320">
        <v>18</v>
      </c>
      <c r="R17" s="321"/>
    </row>
    <row r="18" spans="1:18" s="33" customFormat="1" ht="20.100000000000001" customHeight="1">
      <c r="A18" s="339"/>
      <c r="B18" s="1182"/>
      <c r="C18" s="322"/>
      <c r="D18" s="979" t="s">
        <v>511</v>
      </c>
      <c r="E18" s="337">
        <v>100</v>
      </c>
      <c r="F18" s="314">
        <v>7.01219512195122</v>
      </c>
      <c r="G18" s="315">
        <v>6.0975609756097562</v>
      </c>
      <c r="H18" s="315">
        <v>4.2682926829268295</v>
      </c>
      <c r="I18" s="315">
        <v>7.3170731707317067</v>
      </c>
      <c r="J18" s="315">
        <v>9.7560975609756095</v>
      </c>
      <c r="K18" s="315">
        <v>10.060975609756099</v>
      </c>
      <c r="L18" s="315">
        <v>10.670731707317072</v>
      </c>
      <c r="M18" s="315">
        <v>10.060975609756099</v>
      </c>
      <c r="N18" s="315">
        <v>10.365853658536585</v>
      </c>
      <c r="O18" s="315">
        <v>7.9268292682926829</v>
      </c>
      <c r="P18" s="315">
        <v>10.975609756097562</v>
      </c>
      <c r="Q18" s="323">
        <v>5.4878048780487809</v>
      </c>
      <c r="R18" s="190"/>
    </row>
    <row r="19" spans="1:18" s="33" customFormat="1" ht="20.100000000000001" customHeight="1">
      <c r="A19" s="339"/>
      <c r="B19" s="1182"/>
      <c r="C19" s="1315" t="s">
        <v>506</v>
      </c>
      <c r="D19" s="1316"/>
      <c r="E19" s="902" t="s">
        <v>1355</v>
      </c>
      <c r="F19" s="324" t="s">
        <v>381</v>
      </c>
      <c r="G19" s="325" t="s">
        <v>381</v>
      </c>
      <c r="H19" s="325" t="s">
        <v>381</v>
      </c>
      <c r="I19" s="325" t="s">
        <v>381</v>
      </c>
      <c r="J19" s="325" t="s">
        <v>381</v>
      </c>
      <c r="K19" s="325" t="s">
        <v>1355</v>
      </c>
      <c r="L19" s="325" t="s">
        <v>381</v>
      </c>
      <c r="M19" s="325" t="s">
        <v>1357</v>
      </c>
      <c r="N19" s="325" t="s">
        <v>1349</v>
      </c>
      <c r="O19" s="325" t="s">
        <v>1357</v>
      </c>
      <c r="P19" s="325" t="s">
        <v>381</v>
      </c>
      <c r="Q19" s="882" t="s">
        <v>381</v>
      </c>
      <c r="R19" s="190"/>
    </row>
    <row r="20" spans="1:18" s="33" customFormat="1" ht="20.100000000000001" customHeight="1">
      <c r="A20" s="339"/>
      <c r="B20" s="1182"/>
      <c r="C20" s="298"/>
      <c r="D20" s="254" t="s">
        <v>507</v>
      </c>
      <c r="E20" s="346" t="s">
        <v>1416</v>
      </c>
      <c r="F20" s="344" t="s">
        <v>381</v>
      </c>
      <c r="G20" s="81" t="s">
        <v>381</v>
      </c>
      <c r="H20" s="81" t="s">
        <v>381</v>
      </c>
      <c r="I20" s="81" t="s">
        <v>381</v>
      </c>
      <c r="J20" s="81" t="s">
        <v>381</v>
      </c>
      <c r="K20" s="81" t="s">
        <v>1355</v>
      </c>
      <c r="L20" s="81" t="s">
        <v>381</v>
      </c>
      <c r="M20" s="81" t="s">
        <v>1357</v>
      </c>
      <c r="N20" s="81" t="s">
        <v>1357</v>
      </c>
      <c r="O20" s="81" t="s">
        <v>1349</v>
      </c>
      <c r="P20" s="81" t="s">
        <v>381</v>
      </c>
      <c r="Q20" s="79" t="s">
        <v>381</v>
      </c>
      <c r="R20" s="190"/>
    </row>
    <row r="21" spans="1:18" s="33" customFormat="1" ht="20.100000000000001" customHeight="1">
      <c r="A21" s="339"/>
      <c r="B21" s="1182"/>
      <c r="C21" s="1317" t="s">
        <v>512</v>
      </c>
      <c r="D21" s="1318"/>
      <c r="E21" s="902">
        <v>324</v>
      </c>
      <c r="F21" s="324">
        <v>23</v>
      </c>
      <c r="G21" s="325">
        <v>20</v>
      </c>
      <c r="H21" s="325">
        <v>14</v>
      </c>
      <c r="I21" s="325">
        <v>24</v>
      </c>
      <c r="J21" s="325">
        <v>32</v>
      </c>
      <c r="K21" s="325">
        <v>32</v>
      </c>
      <c r="L21" s="325">
        <v>35</v>
      </c>
      <c r="M21" s="325">
        <v>32</v>
      </c>
      <c r="N21" s="325">
        <v>33</v>
      </c>
      <c r="O21" s="325">
        <v>25</v>
      </c>
      <c r="P21" s="325">
        <v>36</v>
      </c>
      <c r="Q21" s="882">
        <v>18</v>
      </c>
      <c r="R21" s="190"/>
    </row>
    <row r="22" spans="1:18" s="33" customFormat="1" ht="20.100000000000001" customHeight="1">
      <c r="A22" s="339"/>
      <c r="B22" s="1184"/>
      <c r="C22" s="296"/>
      <c r="D22" s="228" t="s">
        <v>507</v>
      </c>
      <c r="E22" s="349">
        <v>100</v>
      </c>
      <c r="F22" s="233">
        <v>7.098765432098765</v>
      </c>
      <c r="G22" s="56">
        <v>6.1728395061728394</v>
      </c>
      <c r="H22" s="56">
        <v>4.3209876543209873</v>
      </c>
      <c r="I22" s="56">
        <v>7.4074074074074066</v>
      </c>
      <c r="J22" s="56">
        <v>9.8765432098765427</v>
      </c>
      <c r="K22" s="56">
        <v>9.8765432098765427</v>
      </c>
      <c r="L22" s="56">
        <v>10.802469135802468</v>
      </c>
      <c r="M22" s="56">
        <v>9.8765432098765427</v>
      </c>
      <c r="N22" s="56">
        <v>10.185185185185185</v>
      </c>
      <c r="O22" s="56">
        <v>7.716049382716049</v>
      </c>
      <c r="P22" s="56">
        <v>11.111111111111111</v>
      </c>
      <c r="Q22" s="54">
        <v>5.5555555555555554</v>
      </c>
      <c r="R22" s="190"/>
    </row>
    <row r="23" spans="1:18" s="33" customFormat="1" ht="15" customHeight="1">
      <c r="A23" s="339"/>
      <c r="B23" s="65" t="s">
        <v>529</v>
      </c>
      <c r="C23" s="65"/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190"/>
    </row>
    <row r="24" spans="1:18">
      <c r="B24" s="65" t="s">
        <v>1337</v>
      </c>
    </row>
    <row r="26" spans="1:18"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306"/>
      <c r="P26" s="306"/>
      <c r="Q26" s="306"/>
    </row>
    <row r="27" spans="1:18">
      <c r="E27" s="350"/>
      <c r="F27" s="350"/>
      <c r="G27" s="350"/>
      <c r="H27" s="350"/>
      <c r="I27" s="350"/>
      <c r="J27" s="350"/>
      <c r="K27" s="350"/>
      <c r="L27" s="350"/>
      <c r="M27" s="350"/>
      <c r="N27" s="350"/>
      <c r="O27" s="350"/>
      <c r="P27" s="350"/>
      <c r="Q27" s="350"/>
    </row>
    <row r="28" spans="1:18">
      <c r="E28" s="321"/>
      <c r="F28" s="321"/>
      <c r="G28" s="321"/>
      <c r="H28" s="321"/>
      <c r="I28" s="321"/>
      <c r="J28" s="321"/>
      <c r="K28" s="321"/>
      <c r="L28" s="321"/>
      <c r="M28" s="321"/>
      <c r="N28" s="321"/>
      <c r="O28" s="321"/>
      <c r="P28" s="321"/>
      <c r="Q28" s="321"/>
    </row>
    <row r="29" spans="1:18">
      <c r="E29" s="350"/>
      <c r="F29" s="350"/>
      <c r="G29" s="350"/>
      <c r="H29" s="350"/>
      <c r="I29" s="350"/>
      <c r="J29" s="350"/>
      <c r="K29" s="350"/>
      <c r="L29" s="350"/>
      <c r="M29" s="350"/>
      <c r="N29" s="350"/>
      <c r="O29" s="350"/>
      <c r="P29" s="350"/>
      <c r="Q29" s="350"/>
    </row>
    <row r="30" spans="1:18"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306"/>
      <c r="P30" s="306"/>
      <c r="Q30" s="306"/>
    </row>
    <row r="31" spans="1:18"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350"/>
      <c r="P31" s="350"/>
      <c r="Q31" s="350"/>
    </row>
    <row r="32" spans="1:18"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</row>
    <row r="33" spans="5:17">
      <c r="E33" s="350"/>
      <c r="F33" s="350"/>
      <c r="G33" s="350"/>
      <c r="H33" s="350"/>
      <c r="I33" s="350"/>
      <c r="J33" s="350"/>
      <c r="K33" s="350"/>
      <c r="L33" s="350"/>
      <c r="M33" s="350"/>
      <c r="N33" s="350"/>
      <c r="O33" s="350"/>
      <c r="P33" s="350"/>
      <c r="Q33" s="350"/>
    </row>
    <row r="34" spans="5:17">
      <c r="E34" s="306"/>
      <c r="F34" s="306"/>
      <c r="G34" s="306"/>
      <c r="H34" s="306"/>
      <c r="I34" s="306"/>
      <c r="J34" s="306"/>
      <c r="K34" s="306"/>
      <c r="L34" s="306"/>
      <c r="M34" s="306"/>
      <c r="N34" s="306"/>
      <c r="O34" s="306"/>
      <c r="P34" s="306"/>
      <c r="Q34" s="306"/>
    </row>
    <row r="35" spans="5:17"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</row>
    <row r="36" spans="5:17">
      <c r="E36" s="350"/>
      <c r="F36" s="350"/>
      <c r="G36" s="350"/>
      <c r="H36" s="350"/>
      <c r="I36" s="350"/>
      <c r="J36" s="350"/>
      <c r="K36" s="350"/>
      <c r="L36" s="350"/>
      <c r="M36" s="350"/>
      <c r="N36" s="350"/>
      <c r="O36" s="350"/>
      <c r="P36" s="350"/>
      <c r="Q36" s="350"/>
    </row>
    <row r="37" spans="5:17">
      <c r="E37" s="321"/>
      <c r="F37" s="321"/>
      <c r="G37" s="321"/>
      <c r="H37" s="321"/>
      <c r="I37" s="321"/>
      <c r="J37" s="321"/>
      <c r="K37" s="321"/>
      <c r="L37" s="321"/>
      <c r="M37" s="321"/>
      <c r="N37" s="321"/>
      <c r="O37" s="321"/>
      <c r="P37" s="321"/>
      <c r="Q37" s="321"/>
    </row>
    <row r="38" spans="5:17">
      <c r="E38" s="350"/>
      <c r="F38" s="350"/>
      <c r="G38" s="350"/>
      <c r="H38" s="350"/>
      <c r="I38" s="350"/>
      <c r="J38" s="350"/>
      <c r="K38" s="350"/>
      <c r="L38" s="350"/>
      <c r="M38" s="350"/>
      <c r="N38" s="350"/>
      <c r="O38" s="350"/>
      <c r="P38" s="350"/>
      <c r="Q38" s="350"/>
    </row>
    <row r="39" spans="5:17"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306"/>
    </row>
    <row r="40" spans="5:17">
      <c r="E40" s="350"/>
      <c r="F40" s="350"/>
      <c r="G40" s="350"/>
      <c r="H40" s="350"/>
      <c r="I40" s="350"/>
      <c r="J40" s="350"/>
      <c r="K40" s="350"/>
      <c r="L40" s="350"/>
      <c r="M40" s="350"/>
      <c r="N40" s="350"/>
      <c r="O40" s="350"/>
      <c r="P40" s="350"/>
      <c r="Q40" s="350"/>
    </row>
    <row r="41" spans="5:17"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6"/>
      <c r="Q41" s="306"/>
    </row>
    <row r="42" spans="5:17">
      <c r="E42" s="350"/>
      <c r="F42" s="350"/>
      <c r="G42" s="350"/>
      <c r="H42" s="350"/>
      <c r="I42" s="350"/>
      <c r="J42" s="350"/>
      <c r="K42" s="350"/>
      <c r="L42" s="350"/>
      <c r="M42" s="350"/>
      <c r="N42" s="350"/>
      <c r="O42" s="350"/>
      <c r="P42" s="350"/>
      <c r="Q42" s="350"/>
    </row>
  </sheetData>
  <mergeCells count="14">
    <mergeCell ref="B3:D3"/>
    <mergeCell ref="B4:D5"/>
    <mergeCell ref="E4:E5"/>
    <mergeCell ref="F4:Q4"/>
    <mergeCell ref="B6:B13"/>
    <mergeCell ref="C6:D6"/>
    <mergeCell ref="C8:D8"/>
    <mergeCell ref="C10:D10"/>
    <mergeCell ref="C12:D12"/>
    <mergeCell ref="B15:B22"/>
    <mergeCell ref="C15:D15"/>
    <mergeCell ref="C17:D17"/>
    <mergeCell ref="C19:D19"/>
    <mergeCell ref="C21:D21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M42"/>
  <sheetViews>
    <sheetView showZeros="0" zoomScaleNormal="100" zoomScaleSheetLayoutView="100" workbookViewId="0">
      <selection activeCell="B3" sqref="B3:D3"/>
    </sheetView>
  </sheetViews>
  <sheetFormatPr defaultColWidth="9" defaultRowHeight="12.75"/>
  <cols>
    <col min="1" max="1" width="1.25" style="190" customWidth="1"/>
    <col min="2" max="2" width="13.625" style="190" customWidth="1"/>
    <col min="3" max="3" width="5.875" style="190" customWidth="1"/>
    <col min="4" max="4" width="8.625" style="190" customWidth="1"/>
    <col min="5" max="6" width="10.625" style="190" customWidth="1"/>
    <col min="7" max="7" width="8.625" style="190" customWidth="1"/>
    <col min="8" max="9" width="10.625" style="190" customWidth="1"/>
    <col min="10" max="10" width="8.625" style="190" customWidth="1"/>
    <col min="11" max="12" width="10.625" style="190" customWidth="1"/>
    <col min="13" max="13" width="10.875" style="190" customWidth="1"/>
    <col min="14" max="16384" width="9" style="190"/>
  </cols>
  <sheetData>
    <row r="1" spans="1:13" ht="14.1" customHeight="1">
      <c r="A1" s="189"/>
      <c r="B1" s="28" t="s">
        <v>88</v>
      </c>
      <c r="C1" s="28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3" ht="20.100000000000001" customHeight="1">
      <c r="A2" s="189"/>
      <c r="B2" s="1" t="s">
        <v>530</v>
      </c>
      <c r="C2" s="1"/>
      <c r="D2" s="1"/>
      <c r="E2" s="189"/>
      <c r="F2" s="189"/>
      <c r="G2" s="189"/>
      <c r="H2" s="189"/>
      <c r="I2" s="189"/>
      <c r="J2" s="189"/>
      <c r="K2" s="189"/>
      <c r="L2" s="189"/>
      <c r="M2" s="189"/>
    </row>
    <row r="3" spans="1:13" s="33" customFormat="1" ht="20.100000000000001" customHeight="1">
      <c r="A3" s="339"/>
      <c r="B3" s="1164"/>
      <c r="C3" s="1164"/>
      <c r="D3" s="1164"/>
      <c r="E3" s="32"/>
      <c r="F3" s="32"/>
      <c r="G3" s="32"/>
      <c r="H3" s="32"/>
      <c r="I3" s="32"/>
      <c r="J3" s="32"/>
      <c r="K3" s="32"/>
      <c r="L3" s="31" t="s">
        <v>485</v>
      </c>
    </row>
    <row r="4" spans="1:13" s="33" customFormat="1" ht="20.100000000000001" customHeight="1">
      <c r="A4" s="339"/>
      <c r="B4" s="1071" t="s">
        <v>400</v>
      </c>
      <c r="C4" s="1071"/>
      <c r="D4" s="1113"/>
      <c r="E4" s="1077" t="s">
        <v>488</v>
      </c>
      <c r="F4" s="1083"/>
      <c r="G4" s="1083"/>
      <c r="H4" s="1083"/>
      <c r="I4" s="1083"/>
      <c r="J4" s="1083"/>
      <c r="K4" s="1083"/>
      <c r="L4" s="1083"/>
      <c r="M4" s="190"/>
    </row>
    <row r="5" spans="1:13" s="33" customFormat="1" ht="20.100000000000001" customHeight="1">
      <c r="A5" s="339"/>
      <c r="B5" s="1072"/>
      <c r="C5" s="1072"/>
      <c r="D5" s="1127"/>
      <c r="E5" s="1150"/>
      <c r="F5" s="340" t="s">
        <v>531</v>
      </c>
      <c r="G5" s="341" t="s">
        <v>532</v>
      </c>
      <c r="H5" s="342" t="s">
        <v>533</v>
      </c>
      <c r="I5" s="342" t="s">
        <v>534</v>
      </c>
      <c r="J5" s="342" t="s">
        <v>535</v>
      </c>
      <c r="K5" s="342" t="s">
        <v>536</v>
      </c>
      <c r="L5" s="343" t="s">
        <v>537</v>
      </c>
      <c r="M5" s="190"/>
    </row>
    <row r="6" spans="1:13" s="33" customFormat="1" ht="20.100000000000001" customHeight="1">
      <c r="A6" s="339"/>
      <c r="B6" s="1205" t="s">
        <v>501</v>
      </c>
      <c r="C6" s="1311" t="s">
        <v>502</v>
      </c>
      <c r="D6" s="1312"/>
      <c r="E6" s="162">
        <v>1885</v>
      </c>
      <c r="F6" s="41">
        <v>217</v>
      </c>
      <c r="G6" s="43">
        <v>283</v>
      </c>
      <c r="H6" s="43">
        <v>274</v>
      </c>
      <c r="I6" s="43">
        <v>281</v>
      </c>
      <c r="J6" s="43">
        <v>285</v>
      </c>
      <c r="K6" s="43">
        <v>283</v>
      </c>
      <c r="L6" s="163">
        <v>262</v>
      </c>
      <c r="M6" s="190"/>
    </row>
    <row r="7" spans="1:13" s="33" customFormat="1" ht="20.100000000000001" customHeight="1">
      <c r="A7" s="339"/>
      <c r="B7" s="1182"/>
      <c r="C7" s="312"/>
      <c r="D7" s="254" t="s">
        <v>504</v>
      </c>
      <c r="E7" s="82">
        <v>100</v>
      </c>
      <c r="F7" s="344">
        <v>11.511936339522547</v>
      </c>
      <c r="G7" s="81">
        <v>15.013262599469495</v>
      </c>
      <c r="H7" s="81">
        <v>14.535809018567639</v>
      </c>
      <c r="I7" s="81">
        <v>14.907161803713528</v>
      </c>
      <c r="J7" s="81">
        <v>15.119363395225463</v>
      </c>
      <c r="K7" s="81">
        <v>15.013262599469495</v>
      </c>
      <c r="L7" s="79">
        <v>13.899204244031829</v>
      </c>
      <c r="M7" s="190"/>
    </row>
    <row r="8" spans="1:13" s="278" customFormat="1" ht="20.100000000000001" customHeight="1">
      <c r="A8" s="345"/>
      <c r="B8" s="1182"/>
      <c r="C8" s="1313" t="s">
        <v>505</v>
      </c>
      <c r="D8" s="1314"/>
      <c r="E8" s="598">
        <v>2845</v>
      </c>
      <c r="F8" s="318">
        <v>373</v>
      </c>
      <c r="G8" s="319">
        <v>438</v>
      </c>
      <c r="H8" s="319">
        <v>405</v>
      </c>
      <c r="I8" s="319">
        <v>407</v>
      </c>
      <c r="J8" s="319">
        <v>387</v>
      </c>
      <c r="K8" s="319">
        <v>417</v>
      </c>
      <c r="L8" s="320">
        <v>418</v>
      </c>
      <c r="M8" s="321"/>
    </row>
    <row r="9" spans="1:13" s="33" customFormat="1" ht="20.100000000000001" customHeight="1">
      <c r="A9" s="339"/>
      <c r="B9" s="1182"/>
      <c r="C9" s="322"/>
      <c r="D9" s="254" t="s">
        <v>503</v>
      </c>
      <c r="E9" s="51">
        <v>100</v>
      </c>
      <c r="F9" s="344">
        <v>13.110720562390158</v>
      </c>
      <c r="G9" s="81">
        <v>15.395430579964851</v>
      </c>
      <c r="H9" s="81">
        <v>14.235500878734623</v>
      </c>
      <c r="I9" s="81">
        <v>14.30579964850615</v>
      </c>
      <c r="J9" s="81">
        <v>13.60281195079086</v>
      </c>
      <c r="K9" s="81">
        <v>14.657293497363796</v>
      </c>
      <c r="L9" s="79">
        <v>14.69244288224956</v>
      </c>
      <c r="M9" s="190"/>
    </row>
    <row r="10" spans="1:13" s="33" customFormat="1" ht="20.100000000000001" customHeight="1">
      <c r="A10" s="339"/>
      <c r="B10" s="1182"/>
      <c r="C10" s="1315" t="s">
        <v>506</v>
      </c>
      <c r="D10" s="1316"/>
      <c r="E10" s="218">
        <v>11</v>
      </c>
      <c r="F10" s="73" t="s">
        <v>1350</v>
      </c>
      <c r="G10" s="75" t="s">
        <v>1349</v>
      </c>
      <c r="H10" s="75" t="s">
        <v>381</v>
      </c>
      <c r="I10" s="75" t="s">
        <v>1370</v>
      </c>
      <c r="J10" s="75" t="s">
        <v>1370</v>
      </c>
      <c r="K10" s="75" t="s">
        <v>1349</v>
      </c>
      <c r="L10" s="220" t="s">
        <v>1371</v>
      </c>
      <c r="M10" s="190"/>
    </row>
    <row r="11" spans="1:13" s="33" customFormat="1" ht="20.100000000000001" customHeight="1">
      <c r="A11" s="339"/>
      <c r="B11" s="1182"/>
      <c r="C11" s="298"/>
      <c r="D11" s="254" t="s">
        <v>503</v>
      </c>
      <c r="E11" s="82">
        <v>100</v>
      </c>
      <c r="F11" s="344" t="s">
        <v>1349</v>
      </c>
      <c r="G11" s="81" t="s">
        <v>1349</v>
      </c>
      <c r="H11" s="81" t="s">
        <v>381</v>
      </c>
      <c r="I11" s="81" t="s">
        <v>1349</v>
      </c>
      <c r="J11" s="81" t="s">
        <v>1371</v>
      </c>
      <c r="K11" s="81" t="s">
        <v>1372</v>
      </c>
      <c r="L11" s="79" t="s">
        <v>1373</v>
      </c>
      <c r="M11" s="190"/>
    </row>
    <row r="12" spans="1:13" s="33" customFormat="1" ht="20.100000000000001" customHeight="1">
      <c r="A12" s="339"/>
      <c r="B12" s="1183"/>
      <c r="C12" s="1317" t="s">
        <v>508</v>
      </c>
      <c r="D12" s="1318"/>
      <c r="E12" s="167">
        <v>2834</v>
      </c>
      <c r="F12" s="47">
        <v>372</v>
      </c>
      <c r="G12" s="49">
        <v>436</v>
      </c>
      <c r="H12" s="49">
        <v>405</v>
      </c>
      <c r="I12" s="49">
        <v>405</v>
      </c>
      <c r="J12" s="49">
        <v>384</v>
      </c>
      <c r="K12" s="49">
        <v>416</v>
      </c>
      <c r="L12" s="168">
        <v>416</v>
      </c>
      <c r="M12" s="190"/>
    </row>
    <row r="13" spans="1:13" s="33" customFormat="1" ht="20.100000000000001" customHeight="1">
      <c r="A13" s="339"/>
      <c r="B13" s="1184"/>
      <c r="C13" s="296"/>
      <c r="D13" s="228" t="s">
        <v>503</v>
      </c>
      <c r="E13" s="57">
        <v>100</v>
      </c>
      <c r="F13" s="233">
        <v>13.126323218066338</v>
      </c>
      <c r="G13" s="56">
        <v>15.384615384615385</v>
      </c>
      <c r="H13" s="56">
        <v>14.29075511644319</v>
      </c>
      <c r="I13" s="56">
        <v>14.29075511644319</v>
      </c>
      <c r="J13" s="56">
        <v>13.549752999294284</v>
      </c>
      <c r="K13" s="56">
        <v>14.678899082568808</v>
      </c>
      <c r="L13" s="54">
        <v>14.678899082568808</v>
      </c>
      <c r="M13" s="190"/>
    </row>
    <row r="14" spans="1:13" s="33" customFormat="1" ht="9.9499999999999993" customHeight="1">
      <c r="A14" s="339"/>
      <c r="B14" s="58"/>
      <c r="C14" s="58"/>
      <c r="D14" s="58"/>
      <c r="E14" s="59"/>
      <c r="F14" s="59"/>
      <c r="G14" s="59"/>
      <c r="H14" s="59"/>
      <c r="I14" s="59"/>
      <c r="J14" s="59"/>
      <c r="K14" s="59"/>
      <c r="L14" s="59"/>
      <c r="M14" s="190"/>
    </row>
    <row r="15" spans="1:13" s="33" customFormat="1" ht="20.100000000000001" customHeight="1">
      <c r="A15" s="339"/>
      <c r="B15" s="1205" t="s">
        <v>509</v>
      </c>
      <c r="C15" s="1311" t="s">
        <v>510</v>
      </c>
      <c r="D15" s="1312"/>
      <c r="E15" s="311">
        <v>285</v>
      </c>
      <c r="F15" s="97">
        <v>33</v>
      </c>
      <c r="G15" s="43">
        <v>42</v>
      </c>
      <c r="H15" s="43">
        <v>49</v>
      </c>
      <c r="I15" s="43">
        <v>41</v>
      </c>
      <c r="J15" s="43">
        <v>38</v>
      </c>
      <c r="K15" s="43">
        <v>43</v>
      </c>
      <c r="L15" s="163">
        <v>39</v>
      </c>
      <c r="M15" s="190"/>
    </row>
    <row r="16" spans="1:13" s="33" customFormat="1" ht="20.100000000000001" customHeight="1">
      <c r="A16" s="339"/>
      <c r="B16" s="1182"/>
      <c r="C16" s="312"/>
      <c r="D16" s="254" t="s">
        <v>503</v>
      </c>
      <c r="E16" s="346">
        <v>100</v>
      </c>
      <c r="F16" s="103">
        <v>11.578947368421053</v>
      </c>
      <c r="G16" s="79">
        <v>14.736842105263156</v>
      </c>
      <c r="H16" s="79">
        <v>17.192982456140353</v>
      </c>
      <c r="I16" s="79">
        <v>14.385964912280702</v>
      </c>
      <c r="J16" s="79">
        <v>13.333333333333334</v>
      </c>
      <c r="K16" s="79">
        <v>15.087719298245613</v>
      </c>
      <c r="L16" s="79">
        <v>13.684210526315791</v>
      </c>
      <c r="M16" s="190"/>
    </row>
    <row r="17" spans="1:13" s="278" customFormat="1" ht="20.100000000000001" customHeight="1">
      <c r="A17" s="345"/>
      <c r="B17" s="1182"/>
      <c r="C17" s="1313" t="s">
        <v>481</v>
      </c>
      <c r="D17" s="1314"/>
      <c r="E17" s="347">
        <v>167</v>
      </c>
      <c r="F17" s="318">
        <v>22</v>
      </c>
      <c r="G17" s="319">
        <v>23</v>
      </c>
      <c r="H17" s="319">
        <v>27</v>
      </c>
      <c r="I17" s="319">
        <v>23</v>
      </c>
      <c r="J17" s="319">
        <v>23</v>
      </c>
      <c r="K17" s="319">
        <v>29</v>
      </c>
      <c r="L17" s="320">
        <v>20</v>
      </c>
      <c r="M17" s="321"/>
    </row>
    <row r="18" spans="1:13" s="33" customFormat="1" ht="20.100000000000001" customHeight="1">
      <c r="A18" s="339"/>
      <c r="B18" s="1182"/>
      <c r="C18" s="322"/>
      <c r="D18" s="254" t="s">
        <v>511</v>
      </c>
      <c r="E18" s="348">
        <v>100</v>
      </c>
      <c r="F18" s="344">
        <v>13.17365269461078</v>
      </c>
      <c r="G18" s="81">
        <v>13.77245508982036</v>
      </c>
      <c r="H18" s="81">
        <v>16.167664670658681</v>
      </c>
      <c r="I18" s="81">
        <v>13.77245508982036</v>
      </c>
      <c r="J18" s="81">
        <v>13.77245508982036</v>
      </c>
      <c r="K18" s="81">
        <v>17.365269461077844</v>
      </c>
      <c r="L18" s="79">
        <v>11.976047904191617</v>
      </c>
      <c r="M18" s="190"/>
    </row>
    <row r="19" spans="1:13" s="33" customFormat="1" ht="20.100000000000001" customHeight="1">
      <c r="A19" s="339"/>
      <c r="B19" s="1182"/>
      <c r="C19" s="1315" t="s">
        <v>506</v>
      </c>
      <c r="D19" s="1316"/>
      <c r="E19" s="327" t="s">
        <v>1349</v>
      </c>
      <c r="F19" s="101" t="s">
        <v>381</v>
      </c>
      <c r="G19" s="75" t="s">
        <v>1370</v>
      </c>
      <c r="H19" s="75" t="s">
        <v>381</v>
      </c>
      <c r="I19" s="75" t="s">
        <v>381</v>
      </c>
      <c r="J19" s="75" t="s">
        <v>381</v>
      </c>
      <c r="K19" s="75" t="s">
        <v>1349</v>
      </c>
      <c r="L19" s="220" t="s">
        <v>1361</v>
      </c>
      <c r="M19" s="190"/>
    </row>
    <row r="20" spans="1:13" s="33" customFormat="1" ht="20.100000000000001" customHeight="1">
      <c r="A20" s="339"/>
      <c r="B20" s="1182"/>
      <c r="C20" s="298"/>
      <c r="D20" s="254" t="s">
        <v>507</v>
      </c>
      <c r="E20" s="346" t="s">
        <v>1403</v>
      </c>
      <c r="F20" s="103" t="s">
        <v>381</v>
      </c>
      <c r="G20" s="79" t="s">
        <v>1349</v>
      </c>
      <c r="H20" s="79" t="s">
        <v>381</v>
      </c>
      <c r="I20" s="79" t="s">
        <v>381</v>
      </c>
      <c r="J20" s="79" t="s">
        <v>381</v>
      </c>
      <c r="K20" s="79" t="s">
        <v>1349</v>
      </c>
      <c r="L20" s="79" t="s">
        <v>1349</v>
      </c>
      <c r="M20" s="190"/>
    </row>
    <row r="21" spans="1:13" s="33" customFormat="1" ht="20.100000000000001" customHeight="1">
      <c r="A21" s="339"/>
      <c r="B21" s="1182"/>
      <c r="C21" s="1317" t="s">
        <v>508</v>
      </c>
      <c r="D21" s="1318"/>
      <c r="E21" s="328">
        <v>163</v>
      </c>
      <c r="F21" s="109">
        <v>22</v>
      </c>
      <c r="G21" s="49">
        <v>22</v>
      </c>
      <c r="H21" s="49">
        <v>27</v>
      </c>
      <c r="I21" s="49">
        <v>23</v>
      </c>
      <c r="J21" s="49">
        <v>23</v>
      </c>
      <c r="K21" s="49">
        <v>28</v>
      </c>
      <c r="L21" s="168">
        <v>18</v>
      </c>
      <c r="M21" s="190"/>
    </row>
    <row r="22" spans="1:13" s="33" customFormat="1" ht="20.100000000000001" customHeight="1">
      <c r="A22" s="339"/>
      <c r="B22" s="1184"/>
      <c r="C22" s="296"/>
      <c r="D22" s="228" t="s">
        <v>503</v>
      </c>
      <c r="E22" s="349">
        <v>100</v>
      </c>
      <c r="F22" s="92">
        <v>13.496932515337424</v>
      </c>
      <c r="G22" s="54">
        <v>13.496932515337424</v>
      </c>
      <c r="H22" s="54">
        <v>16.564417177914109</v>
      </c>
      <c r="I22" s="54">
        <v>14.110429447852759</v>
      </c>
      <c r="J22" s="54">
        <v>14.110429447852759</v>
      </c>
      <c r="K22" s="54">
        <v>17.177914110429448</v>
      </c>
      <c r="L22" s="54">
        <v>11.042944785276074</v>
      </c>
      <c r="M22" s="190"/>
    </row>
    <row r="23" spans="1:13" s="33" customFormat="1" ht="15" customHeight="1">
      <c r="A23" s="339"/>
      <c r="B23" s="65" t="s">
        <v>459</v>
      </c>
      <c r="C23" s="65"/>
      <c r="D23" s="65"/>
      <c r="E23" s="66"/>
      <c r="F23" s="66"/>
      <c r="G23" s="66"/>
      <c r="H23" s="66"/>
      <c r="I23" s="66"/>
      <c r="J23" s="66"/>
      <c r="K23" s="66"/>
    </row>
    <row r="24" spans="1:13">
      <c r="B24" s="65" t="s">
        <v>1337</v>
      </c>
    </row>
    <row r="26" spans="1:13">
      <c r="E26" s="306"/>
      <c r="F26" s="306"/>
      <c r="G26" s="306"/>
      <c r="H26" s="306"/>
      <c r="I26" s="306"/>
      <c r="J26" s="306"/>
      <c r="K26" s="306"/>
      <c r="L26" s="306"/>
    </row>
    <row r="27" spans="1:13">
      <c r="E27" s="350"/>
      <c r="F27" s="350"/>
      <c r="G27" s="350"/>
      <c r="H27" s="350"/>
      <c r="I27" s="350"/>
      <c r="J27" s="350"/>
      <c r="K27" s="350"/>
      <c r="L27" s="350"/>
    </row>
    <row r="28" spans="1:13">
      <c r="E28" s="321"/>
      <c r="F28" s="321"/>
      <c r="G28" s="321"/>
      <c r="H28" s="321"/>
      <c r="I28" s="321"/>
      <c r="J28" s="321"/>
      <c r="K28" s="321"/>
      <c r="L28" s="321"/>
    </row>
    <row r="29" spans="1:13">
      <c r="E29" s="350"/>
      <c r="F29" s="350"/>
      <c r="G29" s="350"/>
      <c r="H29" s="350"/>
      <c r="I29" s="350"/>
      <c r="J29" s="350"/>
      <c r="K29" s="350"/>
      <c r="L29" s="350"/>
    </row>
    <row r="30" spans="1:13">
      <c r="E30" s="306"/>
      <c r="F30" s="306"/>
      <c r="G30" s="306"/>
      <c r="H30" s="306"/>
      <c r="I30" s="306"/>
      <c r="J30" s="306"/>
      <c r="K30" s="306"/>
      <c r="L30" s="306"/>
    </row>
    <row r="31" spans="1:13">
      <c r="E31" s="350"/>
      <c r="F31" s="350"/>
      <c r="G31" s="350"/>
      <c r="H31" s="350"/>
      <c r="I31" s="350"/>
      <c r="J31" s="350"/>
      <c r="K31" s="350"/>
      <c r="L31" s="350"/>
    </row>
    <row r="32" spans="1:13">
      <c r="E32" s="306"/>
      <c r="F32" s="306"/>
      <c r="G32" s="306"/>
      <c r="H32" s="306"/>
      <c r="I32" s="306"/>
      <c r="J32" s="306"/>
      <c r="K32" s="306"/>
      <c r="L32" s="306"/>
    </row>
    <row r="33" spans="5:12">
      <c r="E33" s="350"/>
      <c r="F33" s="350"/>
      <c r="G33" s="350"/>
      <c r="H33" s="350"/>
      <c r="I33" s="350"/>
      <c r="J33" s="350"/>
      <c r="K33" s="350"/>
      <c r="L33" s="350"/>
    </row>
    <row r="34" spans="5:12">
      <c r="E34" s="306"/>
      <c r="F34" s="306"/>
      <c r="G34" s="306"/>
      <c r="H34" s="306"/>
      <c r="I34" s="306"/>
      <c r="J34" s="306"/>
      <c r="K34" s="306"/>
      <c r="L34" s="306"/>
    </row>
    <row r="35" spans="5:12">
      <c r="E35" s="306"/>
      <c r="F35" s="306"/>
      <c r="G35" s="306"/>
      <c r="H35" s="306"/>
      <c r="I35" s="306"/>
      <c r="J35" s="306"/>
      <c r="K35" s="306"/>
      <c r="L35" s="306"/>
    </row>
    <row r="36" spans="5:12">
      <c r="E36" s="350"/>
      <c r="F36" s="350"/>
      <c r="G36" s="350"/>
      <c r="H36" s="350"/>
      <c r="I36" s="350"/>
      <c r="J36" s="350"/>
      <c r="K36" s="350"/>
      <c r="L36" s="350"/>
    </row>
    <row r="37" spans="5:12">
      <c r="E37" s="321"/>
      <c r="F37" s="321"/>
      <c r="G37" s="321"/>
      <c r="H37" s="321"/>
      <c r="I37" s="321"/>
      <c r="J37" s="321"/>
      <c r="K37" s="321"/>
      <c r="L37" s="321"/>
    </row>
    <row r="38" spans="5:12">
      <c r="E38" s="350"/>
      <c r="F38" s="350"/>
      <c r="G38" s="350"/>
      <c r="H38" s="350"/>
      <c r="I38" s="350"/>
      <c r="J38" s="350"/>
      <c r="K38" s="350"/>
      <c r="L38" s="350"/>
    </row>
    <row r="39" spans="5:12">
      <c r="E39" s="306"/>
      <c r="F39" s="306"/>
      <c r="G39" s="306"/>
      <c r="H39" s="306"/>
      <c r="I39" s="306"/>
      <c r="J39" s="306"/>
      <c r="K39" s="306"/>
      <c r="L39" s="306"/>
    </row>
    <row r="40" spans="5:12">
      <c r="E40" s="350"/>
      <c r="F40" s="350"/>
      <c r="G40" s="350"/>
      <c r="H40" s="350"/>
      <c r="I40" s="350"/>
      <c r="J40" s="350"/>
      <c r="K40" s="350"/>
      <c r="L40" s="350"/>
    </row>
    <row r="41" spans="5:12">
      <c r="E41" s="306"/>
      <c r="F41" s="306"/>
      <c r="G41" s="306"/>
      <c r="H41" s="306"/>
      <c r="I41" s="306"/>
      <c r="J41" s="306"/>
      <c r="K41" s="306"/>
      <c r="L41" s="306"/>
    </row>
    <row r="42" spans="5:12">
      <c r="E42" s="350"/>
      <c r="F42" s="350"/>
      <c r="G42" s="350"/>
      <c r="H42" s="350"/>
      <c r="I42" s="350"/>
      <c r="J42" s="350"/>
      <c r="K42" s="350"/>
      <c r="L42" s="350"/>
    </row>
  </sheetData>
  <mergeCells count="14">
    <mergeCell ref="B3:D3"/>
    <mergeCell ref="B4:D5"/>
    <mergeCell ref="E4:E5"/>
    <mergeCell ref="F4:L4"/>
    <mergeCell ref="B6:B13"/>
    <mergeCell ref="C6:D6"/>
    <mergeCell ref="C8:D8"/>
    <mergeCell ref="C10:D10"/>
    <mergeCell ref="C12:D12"/>
    <mergeCell ref="B15:B22"/>
    <mergeCell ref="C15:D15"/>
    <mergeCell ref="C17:D17"/>
    <mergeCell ref="C19:D19"/>
    <mergeCell ref="C21:D21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P24"/>
  <sheetViews>
    <sheetView showZeros="0" zoomScaleNormal="100" zoomScaleSheetLayoutView="100" workbookViewId="0">
      <selection activeCell="H19" sqref="H19"/>
    </sheetView>
  </sheetViews>
  <sheetFormatPr defaultColWidth="9" defaultRowHeight="12.75"/>
  <cols>
    <col min="1" max="1" width="1.25" style="29" customWidth="1"/>
    <col min="2" max="2" width="3.125" style="29" customWidth="1"/>
    <col min="3" max="3" width="10.625" style="29" customWidth="1"/>
    <col min="4" max="4" width="9.875" style="29" customWidth="1"/>
    <col min="5" max="5" width="10.875" style="207" customWidth="1"/>
    <col min="6" max="9" width="9" style="29" customWidth="1"/>
    <col min="10" max="10" width="9.75" style="29" customWidth="1"/>
    <col min="11" max="15" width="9.375" style="29" customWidth="1"/>
    <col min="16" max="16" width="9.625" style="29" customWidth="1"/>
    <col min="17" max="16384" width="9" style="29"/>
  </cols>
  <sheetData>
    <row r="1" spans="1:16" ht="14.1" customHeight="1">
      <c r="A1" s="27"/>
      <c r="B1" s="28" t="s">
        <v>88</v>
      </c>
      <c r="E1" s="19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ht="20.100000000000001" customHeight="1">
      <c r="A2" s="27"/>
      <c r="B2" s="30" t="s">
        <v>644</v>
      </c>
      <c r="E2" s="197"/>
      <c r="F2" s="549"/>
      <c r="G2" s="27"/>
      <c r="H2" s="27"/>
      <c r="I2" s="550"/>
      <c r="J2" s="551"/>
      <c r="K2" s="27"/>
      <c r="L2" s="27"/>
      <c r="M2" s="27"/>
      <c r="N2" s="27"/>
      <c r="O2" s="27"/>
      <c r="P2" s="27"/>
    </row>
    <row r="3" spans="1:16" s="33" customFormat="1" ht="20.100000000000001" customHeight="1">
      <c r="A3" s="32"/>
      <c r="B3" s="32"/>
      <c r="C3" s="32"/>
      <c r="D3" s="32"/>
      <c r="E3" s="500"/>
      <c r="F3" s="31"/>
      <c r="G3" s="31"/>
      <c r="H3" s="31"/>
      <c r="I3" s="31"/>
      <c r="J3" s="31"/>
      <c r="K3" s="31"/>
      <c r="L3" s="31"/>
      <c r="M3" s="31"/>
      <c r="N3" s="31"/>
      <c r="O3" s="31" t="s">
        <v>645</v>
      </c>
    </row>
    <row r="4" spans="1:16" ht="18.75" customHeight="1">
      <c r="B4" s="1071"/>
      <c r="C4" s="1113"/>
      <c r="D4" s="1137" t="s">
        <v>646</v>
      </c>
      <c r="E4" s="1074"/>
      <c r="F4" s="1074"/>
      <c r="G4" s="1074"/>
      <c r="H4" s="1074"/>
      <c r="I4" s="1120"/>
      <c r="J4" s="1137" t="s">
        <v>647</v>
      </c>
      <c r="K4" s="1074"/>
      <c r="L4" s="1074"/>
      <c r="M4" s="1074"/>
      <c r="N4" s="1074"/>
      <c r="O4" s="1074"/>
    </row>
    <row r="5" spans="1:16" ht="18.75" customHeight="1">
      <c r="B5" s="1072"/>
      <c r="C5" s="1127"/>
      <c r="D5" s="1134" t="s">
        <v>133</v>
      </c>
      <c r="E5" s="1071" t="s">
        <v>329</v>
      </c>
      <c r="F5" s="498"/>
      <c r="G5" s="498"/>
      <c r="H5" s="498"/>
      <c r="I5" s="502"/>
      <c r="J5" s="1134" t="s">
        <v>133</v>
      </c>
      <c r="K5" s="1111" t="s">
        <v>329</v>
      </c>
      <c r="L5" s="498"/>
      <c r="M5" s="498"/>
      <c r="N5" s="498"/>
      <c r="O5" s="498"/>
    </row>
    <row r="6" spans="1:16" ht="25.5" customHeight="1">
      <c r="B6" s="1073"/>
      <c r="C6" s="1114"/>
      <c r="D6" s="1135"/>
      <c r="E6" s="1073"/>
      <c r="F6" s="553" t="s">
        <v>127</v>
      </c>
      <c r="G6" s="553" t="s">
        <v>128</v>
      </c>
      <c r="H6" s="554" t="s">
        <v>129</v>
      </c>
      <c r="I6" s="307" t="s">
        <v>130</v>
      </c>
      <c r="J6" s="1135"/>
      <c r="K6" s="1136"/>
      <c r="L6" s="553" t="s">
        <v>127</v>
      </c>
      <c r="M6" s="553" t="s">
        <v>128</v>
      </c>
      <c r="N6" s="554" t="s">
        <v>129</v>
      </c>
      <c r="O6" s="303" t="s">
        <v>130</v>
      </c>
    </row>
    <row r="7" spans="1:16" ht="20.100000000000001" customHeight="1">
      <c r="B7" s="1133" t="s">
        <v>110</v>
      </c>
      <c r="C7" s="1057" t="s">
        <v>98</v>
      </c>
      <c r="D7" s="1065">
        <v>675</v>
      </c>
      <c r="E7" s="1066">
        <v>480</v>
      </c>
      <c r="F7" s="1067">
        <v>58</v>
      </c>
      <c r="G7" s="1067">
        <v>85</v>
      </c>
      <c r="H7" s="1067">
        <v>115</v>
      </c>
      <c r="I7" s="1068">
        <v>222</v>
      </c>
      <c r="J7" s="1069">
        <v>7.0592295504578049</v>
      </c>
      <c r="K7" s="95">
        <v>33.545321126563699</v>
      </c>
      <c r="L7" s="44">
        <v>13.643848506233828</v>
      </c>
      <c r="M7" s="44">
        <v>19.855174024760569</v>
      </c>
      <c r="N7" s="95">
        <v>36.306235201262822</v>
      </c>
      <c r="O7" s="42">
        <v>85.073768921249282</v>
      </c>
    </row>
    <row r="8" spans="1:16" ht="20.100000000000001" customHeight="1">
      <c r="B8" s="1098"/>
      <c r="C8" s="1059" t="s">
        <v>99</v>
      </c>
      <c r="D8" s="555">
        <v>639</v>
      </c>
      <c r="E8" s="556">
        <v>451</v>
      </c>
      <c r="F8" s="557">
        <v>42</v>
      </c>
      <c r="G8" s="557">
        <v>84</v>
      </c>
      <c r="H8" s="557">
        <v>108</v>
      </c>
      <c r="I8" s="558">
        <v>217</v>
      </c>
      <c r="J8" s="230">
        <v>6.670981751367604</v>
      </c>
      <c r="K8" s="94">
        <v>30.363214057292897</v>
      </c>
      <c r="L8" s="50">
        <v>9.6153846153846168</v>
      </c>
      <c r="M8" s="50">
        <v>19.91701244813278</v>
      </c>
      <c r="N8" s="94">
        <v>31.69014084507042</v>
      </c>
      <c r="O8" s="48">
        <v>75.874125874125866</v>
      </c>
    </row>
    <row r="9" spans="1:16" ht="20.100000000000001" customHeight="1">
      <c r="B9" s="1098"/>
      <c r="C9" s="1059" t="s">
        <v>100</v>
      </c>
      <c r="D9" s="555">
        <v>715</v>
      </c>
      <c r="E9" s="556">
        <v>539</v>
      </c>
      <c r="F9" s="557">
        <v>49</v>
      </c>
      <c r="G9" s="557">
        <v>82</v>
      </c>
      <c r="H9" s="557">
        <v>130</v>
      </c>
      <c r="I9" s="558">
        <v>278</v>
      </c>
      <c r="J9" s="230">
        <v>7.4437295687842262</v>
      </c>
      <c r="K9" s="94">
        <v>34.981827622014535</v>
      </c>
      <c r="L9" s="50">
        <v>11.06344547301874</v>
      </c>
      <c r="M9" s="50">
        <v>19.768563162970107</v>
      </c>
      <c r="N9" s="94">
        <v>35.748659425271548</v>
      </c>
      <c r="O9" s="48">
        <v>87.024573485678502</v>
      </c>
    </row>
    <row r="10" spans="1:16" ht="20.100000000000001" customHeight="1">
      <c r="B10" s="1098"/>
      <c r="C10" s="1059" t="s">
        <v>101</v>
      </c>
      <c r="D10" s="555">
        <v>748</v>
      </c>
      <c r="E10" s="556">
        <v>541</v>
      </c>
      <c r="F10" s="557">
        <v>48</v>
      </c>
      <c r="G10" s="557">
        <v>83</v>
      </c>
      <c r="H10" s="557">
        <v>117</v>
      </c>
      <c r="I10" s="558">
        <v>293</v>
      </c>
      <c r="J10" s="230">
        <v>7.825004446025253</v>
      </c>
      <c r="K10" s="94">
        <v>33.687225629689593</v>
      </c>
      <c r="L10" s="50">
        <v>10.792580101180439</v>
      </c>
      <c r="M10" s="50">
        <v>20.045888177756311</v>
      </c>
      <c r="N10" s="94">
        <v>29.950083194675543</v>
      </c>
      <c r="O10" s="48">
        <v>82.187938288920051</v>
      </c>
    </row>
    <row r="11" spans="1:16" ht="20.100000000000001" customHeight="1">
      <c r="B11" s="1099"/>
      <c r="C11" s="1062" t="s">
        <v>102</v>
      </c>
      <c r="D11" s="566">
        <v>802</v>
      </c>
      <c r="E11" s="567">
        <v>614</v>
      </c>
      <c r="F11" s="568">
        <v>44</v>
      </c>
      <c r="G11" s="568">
        <v>63</v>
      </c>
      <c r="H11" s="568">
        <v>135</v>
      </c>
      <c r="I11" s="569">
        <v>372</v>
      </c>
      <c r="J11" s="233">
        <v>8.4784734519121496</v>
      </c>
      <c r="K11" s="92">
        <v>36.53348406866391</v>
      </c>
      <c r="L11" s="56">
        <v>9.6873623954205197</v>
      </c>
      <c r="M11" s="56">
        <v>14.786996831357822</v>
      </c>
      <c r="N11" s="92">
        <v>33.035605040988621</v>
      </c>
      <c r="O11" s="54">
        <v>94.958519463943844</v>
      </c>
    </row>
    <row r="12" spans="1:16" ht="14.25">
      <c r="B12" s="65" t="s">
        <v>648</v>
      </c>
      <c r="C12" s="33"/>
      <c r="D12" s="33"/>
      <c r="E12" s="66"/>
      <c r="F12" s="66"/>
      <c r="G12" s="66"/>
    </row>
    <row r="13" spans="1:16" ht="14.25">
      <c r="B13" s="65" t="s">
        <v>1313</v>
      </c>
      <c r="C13" s="33"/>
      <c r="D13" s="33"/>
      <c r="E13" s="563"/>
      <c r="F13" s="33"/>
      <c r="G13" s="33"/>
    </row>
    <row r="15" spans="1:16">
      <c r="D15" s="564"/>
      <c r="E15" s="936"/>
      <c r="F15" s="564"/>
      <c r="G15" s="564"/>
      <c r="H15" s="564"/>
      <c r="I15" s="564"/>
      <c r="J15" s="155"/>
      <c r="K15" s="155"/>
      <c r="L15" s="155"/>
      <c r="M15" s="155"/>
      <c r="N15" s="155"/>
      <c r="O15" s="155"/>
    </row>
    <row r="16" spans="1:16">
      <c r="D16" s="564"/>
      <c r="E16" s="936"/>
      <c r="F16" s="564"/>
      <c r="G16" s="564"/>
      <c r="H16" s="564"/>
      <c r="I16" s="564"/>
      <c r="J16" s="155"/>
      <c r="K16" s="155"/>
      <c r="L16" s="155"/>
      <c r="M16" s="155"/>
      <c r="N16" s="155"/>
      <c r="O16" s="155"/>
    </row>
    <row r="17" spans="4:15">
      <c r="D17" s="564"/>
      <c r="E17" s="936"/>
      <c r="F17" s="564"/>
      <c r="G17" s="564"/>
      <c r="H17" s="564"/>
      <c r="I17" s="564"/>
      <c r="J17" s="155"/>
      <c r="K17" s="155"/>
      <c r="L17" s="155"/>
      <c r="M17" s="155"/>
      <c r="N17" s="155"/>
      <c r="O17" s="155"/>
    </row>
    <row r="18" spans="4:15">
      <c r="D18" s="564"/>
      <c r="E18" s="936"/>
      <c r="F18" s="564"/>
      <c r="G18" s="564"/>
      <c r="H18" s="564"/>
      <c r="I18" s="564"/>
      <c r="J18" s="155"/>
      <c r="K18" s="155"/>
      <c r="L18" s="155"/>
      <c r="M18" s="155"/>
      <c r="N18" s="155"/>
      <c r="O18" s="155"/>
    </row>
    <row r="19" spans="4:15">
      <c r="D19" s="564"/>
      <c r="E19" s="936"/>
      <c r="F19" s="564"/>
      <c r="G19" s="564"/>
      <c r="H19" s="564"/>
      <c r="I19" s="564"/>
      <c r="J19" s="937"/>
      <c r="K19" s="155"/>
      <c r="L19" s="155"/>
      <c r="M19" s="155"/>
      <c r="N19" s="155"/>
      <c r="O19" s="155"/>
    </row>
    <row r="20" spans="4:15">
      <c r="F20" s="564"/>
      <c r="G20" s="564"/>
      <c r="J20" s="207"/>
      <c r="K20" s="565"/>
      <c r="L20" s="565"/>
    </row>
    <row r="21" spans="4:15">
      <c r="F21" s="564"/>
      <c r="G21" s="564"/>
      <c r="J21" s="207"/>
      <c r="K21" s="565"/>
      <c r="L21" s="565"/>
    </row>
    <row r="22" spans="4:15">
      <c r="F22" s="564"/>
      <c r="G22" s="564"/>
      <c r="J22" s="207"/>
      <c r="K22" s="565"/>
      <c r="L22" s="565"/>
    </row>
    <row r="23" spans="4:15">
      <c r="F23" s="564"/>
      <c r="G23" s="564"/>
      <c r="J23" s="207"/>
      <c r="K23" s="565"/>
      <c r="L23" s="565"/>
    </row>
    <row r="24" spans="4:15">
      <c r="F24" s="564"/>
      <c r="G24" s="564"/>
      <c r="J24" s="207"/>
      <c r="K24" s="565"/>
      <c r="L24" s="565"/>
    </row>
  </sheetData>
  <mergeCells count="8">
    <mergeCell ref="B7:B11"/>
    <mergeCell ref="D5:D6"/>
    <mergeCell ref="E5:E6"/>
    <mergeCell ref="J5:J6"/>
    <mergeCell ref="K5:K6"/>
    <mergeCell ref="B4:C6"/>
    <mergeCell ref="D4:I4"/>
    <mergeCell ref="J4:O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81</vt:i4>
      </vt:variant>
      <vt:variant>
        <vt:lpstr>이름이 지정된 범위</vt:lpstr>
      </vt:variant>
      <vt:variant>
        <vt:i4>75</vt:i4>
      </vt:variant>
    </vt:vector>
  </HeadingPairs>
  <TitlesOfParts>
    <vt:vector size="156" baseType="lpstr">
      <vt:lpstr>#목차</vt:lpstr>
      <vt:lpstr>1_1</vt:lpstr>
      <vt:lpstr>1_2</vt:lpstr>
      <vt:lpstr>1_3</vt:lpstr>
      <vt:lpstr>1_4</vt:lpstr>
      <vt:lpstr>1_5</vt:lpstr>
      <vt:lpstr>1_6</vt:lpstr>
      <vt:lpstr>1_7</vt:lpstr>
      <vt:lpstr>1_8</vt:lpstr>
      <vt:lpstr>1_9</vt:lpstr>
      <vt:lpstr>1_10</vt:lpstr>
      <vt:lpstr>2_1</vt:lpstr>
      <vt:lpstr>2_2</vt:lpstr>
      <vt:lpstr>2_3</vt:lpstr>
      <vt:lpstr>2_4</vt:lpstr>
      <vt:lpstr>2_5</vt:lpstr>
      <vt:lpstr>3_1</vt:lpstr>
      <vt:lpstr>3_2</vt:lpstr>
      <vt:lpstr>3_3</vt:lpstr>
      <vt:lpstr>3_4</vt:lpstr>
      <vt:lpstr>3_5</vt:lpstr>
      <vt:lpstr>3_6</vt:lpstr>
      <vt:lpstr>3_7</vt:lpstr>
      <vt:lpstr>3_8</vt:lpstr>
      <vt:lpstr>3-9</vt:lpstr>
      <vt:lpstr>3-10</vt:lpstr>
      <vt:lpstr>3_11</vt:lpstr>
      <vt:lpstr>4_1</vt:lpstr>
      <vt:lpstr>4_2</vt:lpstr>
      <vt:lpstr>4_3</vt:lpstr>
      <vt:lpstr>4_4</vt:lpstr>
      <vt:lpstr>4_5</vt:lpstr>
      <vt:lpstr>5_1</vt:lpstr>
      <vt:lpstr>5_2</vt:lpstr>
      <vt:lpstr>5_3</vt:lpstr>
      <vt:lpstr>5_4</vt:lpstr>
      <vt:lpstr>5_5</vt:lpstr>
      <vt:lpstr>5_6</vt:lpstr>
      <vt:lpstr>5_7</vt:lpstr>
      <vt:lpstr>5_8</vt:lpstr>
      <vt:lpstr>5_9</vt:lpstr>
      <vt:lpstr>6_1</vt:lpstr>
      <vt:lpstr>6_2</vt:lpstr>
      <vt:lpstr>6_3</vt:lpstr>
      <vt:lpstr>6_4</vt:lpstr>
      <vt:lpstr>6_5</vt:lpstr>
      <vt:lpstr>6_6</vt:lpstr>
      <vt:lpstr>6-7</vt:lpstr>
      <vt:lpstr>6-8</vt:lpstr>
      <vt:lpstr>7_1</vt:lpstr>
      <vt:lpstr>7_2</vt:lpstr>
      <vt:lpstr>7_3</vt:lpstr>
      <vt:lpstr>7_4</vt:lpstr>
      <vt:lpstr>7_5</vt:lpstr>
      <vt:lpstr>7_6</vt:lpstr>
      <vt:lpstr>7_7_1</vt:lpstr>
      <vt:lpstr>7_7_2</vt:lpstr>
      <vt:lpstr>7_8_1</vt:lpstr>
      <vt:lpstr>7_8_2</vt:lpstr>
      <vt:lpstr>7_9</vt:lpstr>
      <vt:lpstr>8_1</vt:lpstr>
      <vt:lpstr>8_2</vt:lpstr>
      <vt:lpstr>8_3</vt:lpstr>
      <vt:lpstr>8_4</vt:lpstr>
      <vt:lpstr>8_5</vt:lpstr>
      <vt:lpstr>8_6</vt:lpstr>
      <vt:lpstr>8_7</vt:lpstr>
      <vt:lpstr>8_8</vt:lpstr>
      <vt:lpstr>8_9</vt:lpstr>
      <vt:lpstr>8_10</vt:lpstr>
      <vt:lpstr>8_11</vt:lpstr>
      <vt:lpstr>8_12</vt:lpstr>
      <vt:lpstr>8_13</vt:lpstr>
      <vt:lpstr>8_14</vt:lpstr>
      <vt:lpstr>8_15</vt:lpstr>
      <vt:lpstr>9_1</vt:lpstr>
      <vt:lpstr>9_2</vt:lpstr>
      <vt:lpstr>9_3</vt:lpstr>
      <vt:lpstr>9_4</vt:lpstr>
      <vt:lpstr>9_5</vt:lpstr>
      <vt:lpstr>9_6</vt:lpstr>
      <vt:lpstr>'1_1'!Print_Area</vt:lpstr>
      <vt:lpstr>'1_10'!Print_Area</vt:lpstr>
      <vt:lpstr>'1_2'!Print_Area</vt:lpstr>
      <vt:lpstr>'1_3'!Print_Area</vt:lpstr>
      <vt:lpstr>'1_4'!Print_Area</vt:lpstr>
      <vt:lpstr>'1_5'!Print_Area</vt:lpstr>
      <vt:lpstr>'1_6'!Print_Area</vt:lpstr>
      <vt:lpstr>'1_7'!Print_Area</vt:lpstr>
      <vt:lpstr>'1_8'!Print_Area</vt:lpstr>
      <vt:lpstr>'1_9'!Print_Area</vt:lpstr>
      <vt:lpstr>'2_1'!Print_Area</vt:lpstr>
      <vt:lpstr>'2_2'!Print_Area</vt:lpstr>
      <vt:lpstr>'2_3'!Print_Area</vt:lpstr>
      <vt:lpstr>'2_4'!Print_Area</vt:lpstr>
      <vt:lpstr>'2_5'!Print_Area</vt:lpstr>
      <vt:lpstr>'3_1'!Print_Area</vt:lpstr>
      <vt:lpstr>'3_11'!Print_Area</vt:lpstr>
      <vt:lpstr>'3_2'!Print_Area</vt:lpstr>
      <vt:lpstr>'3_3'!Print_Area</vt:lpstr>
      <vt:lpstr>'3_4'!Print_Area</vt:lpstr>
      <vt:lpstr>'3_5'!Print_Area</vt:lpstr>
      <vt:lpstr>'3_6'!Print_Area</vt:lpstr>
      <vt:lpstr>'3-10'!Print_Area</vt:lpstr>
      <vt:lpstr>'3-9'!Print_Area</vt:lpstr>
      <vt:lpstr>'4_1'!Print_Area</vt:lpstr>
      <vt:lpstr>'4_2'!Print_Area</vt:lpstr>
      <vt:lpstr>'4_3'!Print_Area</vt:lpstr>
      <vt:lpstr>'4_4'!Print_Area</vt:lpstr>
      <vt:lpstr>'4_5'!Print_Area</vt:lpstr>
      <vt:lpstr>'5_1'!Print_Area</vt:lpstr>
      <vt:lpstr>'5_2'!Print_Area</vt:lpstr>
      <vt:lpstr>'5_3'!Print_Area</vt:lpstr>
      <vt:lpstr>'5_4'!Print_Area</vt:lpstr>
      <vt:lpstr>'5_5'!Print_Area</vt:lpstr>
      <vt:lpstr>'5_6'!Print_Area</vt:lpstr>
      <vt:lpstr>'5_7'!Print_Area</vt:lpstr>
      <vt:lpstr>'5_8'!Print_Area</vt:lpstr>
      <vt:lpstr>'5_9'!Print_Area</vt:lpstr>
      <vt:lpstr>'6_1'!Print_Area</vt:lpstr>
      <vt:lpstr>'6_2'!Print_Area</vt:lpstr>
      <vt:lpstr>'6_3'!Print_Area</vt:lpstr>
      <vt:lpstr>'6_4'!Print_Area</vt:lpstr>
      <vt:lpstr>'6_5'!Print_Area</vt:lpstr>
      <vt:lpstr>'6_6'!Print_Area</vt:lpstr>
      <vt:lpstr>'7_1'!Print_Area</vt:lpstr>
      <vt:lpstr>'7_2'!Print_Area</vt:lpstr>
      <vt:lpstr>'7_3'!Print_Area</vt:lpstr>
      <vt:lpstr>'7_4'!Print_Area</vt:lpstr>
      <vt:lpstr>'7_5'!Print_Area</vt:lpstr>
      <vt:lpstr>'7_6'!Print_Area</vt:lpstr>
      <vt:lpstr>'7_7_1'!Print_Area</vt:lpstr>
      <vt:lpstr>'7_7_2'!Print_Area</vt:lpstr>
      <vt:lpstr>'7_8_1'!Print_Area</vt:lpstr>
      <vt:lpstr>'7_8_2'!Print_Area</vt:lpstr>
      <vt:lpstr>'7_9'!Print_Area</vt:lpstr>
      <vt:lpstr>'8_1'!Print_Area</vt:lpstr>
      <vt:lpstr>'8_10'!Print_Area</vt:lpstr>
      <vt:lpstr>'8_11'!Print_Area</vt:lpstr>
      <vt:lpstr>'8_12'!Print_Area</vt:lpstr>
      <vt:lpstr>'8_13'!Print_Area</vt:lpstr>
      <vt:lpstr>'8_14'!Print_Area</vt:lpstr>
      <vt:lpstr>'8_15'!Print_Area</vt:lpstr>
      <vt:lpstr>'8_2'!Print_Area</vt:lpstr>
      <vt:lpstr>'8_3'!Print_Area</vt:lpstr>
      <vt:lpstr>'8_4'!Print_Area</vt:lpstr>
      <vt:lpstr>'8_6'!Print_Area</vt:lpstr>
      <vt:lpstr>'8_7'!Print_Area</vt:lpstr>
      <vt:lpstr>'8_8'!Print_Area</vt:lpstr>
      <vt:lpstr>'8_9'!Print_Area</vt:lpstr>
      <vt:lpstr>'9_1'!Print_Area</vt:lpstr>
      <vt:lpstr>'9_2'!Print_Area</vt:lpstr>
      <vt:lpstr>'9_3'!Print_Area</vt:lpstr>
      <vt:lpstr>'9_4'!Print_Area</vt:lpstr>
      <vt:lpstr>'9_5'!Print_Area</vt:lpstr>
      <vt:lpstr>'9_6'!Print_Area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2019-09-24T12:06:43Z</cp:lastPrinted>
  <dcterms:created xsi:type="dcterms:W3CDTF">2017-08-28T08:36:47Z</dcterms:created>
  <dcterms:modified xsi:type="dcterms:W3CDTF">2019-12-27T01:00:23Z</dcterms:modified>
</cp:coreProperties>
</file>